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2\"/>
    </mc:Choice>
  </mc:AlternateContent>
  <xr:revisionPtr revIDLastSave="0" documentId="8_{C6637080-DD5E-4534-ADFE-ED7F52A81BF0}" xr6:coauthVersionLast="47" xr6:coauthVersionMax="47" xr10:uidLastSave="{00000000-0000-0000-0000-000000000000}"/>
  <bookViews>
    <workbookView xWindow="-110" yWindow="-110" windowWidth="19420" windowHeight="11620" tabRatio="877" xr2:uid="{00000000-000D-0000-FFFF-FFFF00000000}"/>
  </bookViews>
  <sheets>
    <sheet name="Tabel 1" sheetId="5" r:id="rId1"/>
    <sheet name="Tabel 2" sheetId="6" r:id="rId2"/>
    <sheet name="Opg 2.1.1 - løsning" sheetId="7" r:id="rId3"/>
    <sheet name="Opg 2.1.2 + 2.1.3 - løsning" sheetId="8" r:id="rId4"/>
    <sheet name="Opg 2.1.4 + 2.1.5 - løsning" sheetId="9" r:id="rId5"/>
  </sheets>
  <definedNames>
    <definedName name="ACwvu.Driftsbudget." localSheetId="0" hidden="1">'Tabel 1'!$C$32</definedName>
    <definedName name="Swvu.Driftsbudget." localSheetId="0" hidden="1">'Tabel 1'!$C$32</definedName>
    <definedName name="_xlnm.Print_Area" localSheetId="0">'Tabel 1'!$A$4:$I$38</definedName>
    <definedName name="_xlnm.Print_Area" localSheetId="1">'Tabel 2'!#REF!</definedName>
    <definedName name="wrn.Hele._.opgaven." hidden="1">{#N/A,#N/A,TRUE,"Forside";#N/A,#N/A,TRUE,"Introduktion";#N/A,#N/A,TRUE,"Bemærkninger";#N/A,#N/A,TRUE,"Opg.tekst";#N/A,#N/A,TRUE,"Driftsbudget";#N/A,#N/A,TRUE,"Statusbudget";#N/A,#N/A,TRUE,"Løsning1.1.1";#N/A,#N/A,TRUE,"Løsning 1.1.2";#N/A,#N/A,TRUE,"Løsning 1.1.3";#N/A,#N/A,TRUE,"Løsning1.1.4-5";#N/A,#N/A,TRUE,"Til noter"}</definedName>
    <definedName name="wvu.Driftsbudget." localSheetId="0" hidden="1">{TRUE,TRUE,-0.8,-17,483.6,232.8,FALSE,FALSE,TRUE,TRUE,0,1,#N/A,30,#N/A,11.6166666666667,18.5882352941176,1,FALSE,FALSE,3,TRUE,1,FALSE,75,"Swvu.Driftsbudget.","ACwvu.Driftsbudget.",#N/A,FALSE,FALSE,0.748031496062992,0.15748031496063,0.78740157480315,0.78740157480315,1,"&amp;A","&amp;LLysstrej A/S&amp;RSide &amp;P af ",FALSE,FALSE,FALSE,FALSE,1,100,#N/A,#N/A,FALSE,FALSE,#N/A,#N/A,TRUE,FALSE,TRUE,9,300,300,FALSE,FALSE,TRUE,TRUE,TRUE}</definedName>
  </definedNames>
  <calcPr calcId="191029"/>
  <customWorkbookViews>
    <customWorkbookView name="Opg.tekst (Opgavetekst)" guid="{033FFEC1-DABF-11D2-9454-00104B3335AC}" maximized="1" xWindow="2" windowWidth="1018" windowHeight="621" tabRatio="720" activeSheetId="4"/>
    <customWorkbookView name="Introduktion (Introduktion)" guid="{033FFEC0-DABF-11D2-9454-00104B3335AC}" maximized="1" xWindow="2" windowWidth="1018" windowHeight="621" tabRatio="720" activeSheetId="2"/>
    <customWorkbookView name="Driftsbudget (Bilag 1)" guid="{033FFEBF-DABF-11D2-9454-00104B3335AC}" maximized="1" xWindow="2" windowWidth="634" windowHeight="281" tabRatio="720" activeSheetId="5"/>
    <customWorkbookView name="Bemærkninger (Bemærk opg 1-5)" guid="{033FFEBE-DABF-11D2-9454-00104B3335AC}" maximized="1" xWindow="2" windowWidth="1018" windowHeight="621" tabRatio="72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6" l="1"/>
  <c r="E38" i="5"/>
  <c r="H20" i="5"/>
  <c r="F20" i="5"/>
  <c r="G37" i="5" s="1"/>
  <c r="G38" i="5" s="1"/>
  <c r="I37" i="5"/>
  <c r="I38" i="5" s="1"/>
  <c r="H18" i="5"/>
  <c r="H15" i="5"/>
  <c r="H13" i="5"/>
  <c r="F15" i="5"/>
  <c r="F18" i="5" s="1"/>
  <c r="D15" i="5"/>
  <c r="D18" i="5" s="1"/>
  <c r="D20" i="5" s="1"/>
  <c r="E37" i="5" s="1"/>
  <c r="D13" i="5"/>
  <c r="F13" i="5"/>
  <c r="D27" i="6"/>
  <c r="A6" i="9"/>
  <c r="A23" i="8"/>
  <c r="A6" i="8"/>
  <c r="A18" i="7"/>
  <c r="A33" i="7"/>
  <c r="A26" i="7"/>
  <c r="A25" i="7"/>
  <c r="A24" i="7"/>
  <c r="A23" i="7"/>
  <c r="A22" i="7"/>
  <c r="A21" i="7"/>
  <c r="A20" i="7"/>
  <c r="A17" i="7"/>
  <c r="A16" i="7"/>
  <c r="A12" i="7"/>
  <c r="A11" i="7"/>
  <c r="A10" i="7"/>
  <c r="A7" i="7"/>
  <c r="G37" i="6"/>
  <c r="G40" i="6"/>
  <c r="G54" i="6"/>
  <c r="G55" i="6" s="1"/>
  <c r="G44" i="6"/>
  <c r="F37" i="6"/>
  <c r="F40" i="6" s="1"/>
  <c r="F55" i="6" s="1"/>
  <c r="F44" i="6"/>
  <c r="F54" i="6"/>
  <c r="E37" i="6"/>
  <c r="E40" i="6" s="1"/>
  <c r="E55" i="6" s="1"/>
  <c r="E44" i="6"/>
  <c r="E54" i="6"/>
  <c r="D44" i="6"/>
  <c r="D37" i="6"/>
  <c r="D40" i="6"/>
  <c r="D55" i="6" s="1"/>
  <c r="D54" i="6"/>
  <c r="E19" i="6"/>
  <c r="E21" i="6"/>
  <c r="F19" i="6" s="1"/>
  <c r="F21" i="6" s="1"/>
  <c r="G19" i="6" s="1"/>
  <c r="F20" i="6"/>
  <c r="E15" i="6"/>
  <c r="E16" i="6"/>
  <c r="E17" i="6"/>
  <c r="F15" i="6"/>
  <c r="D13" i="6"/>
  <c r="E9" i="6" s="1"/>
  <c r="E11" i="6" s="1"/>
  <c r="G26" i="6"/>
  <c r="G27" i="6"/>
  <c r="G32" i="6"/>
  <c r="F26" i="6"/>
  <c r="F27" i="6"/>
  <c r="F32" i="6"/>
  <c r="E27" i="6"/>
  <c r="E26" i="6"/>
  <c r="E32" i="6"/>
  <c r="D26" i="6"/>
  <c r="D22" i="6"/>
  <c r="D32" i="6"/>
  <c r="C17" i="5"/>
  <c r="C19" i="5"/>
  <c r="F9" i="5"/>
  <c r="H9" i="5"/>
  <c r="D11" i="5"/>
  <c r="F11" i="5"/>
  <c r="H11" i="5"/>
  <c r="F17" i="5"/>
  <c r="H17" i="5"/>
  <c r="E12" i="6" l="1"/>
  <c r="E13" i="6"/>
  <c r="F9" i="6" s="1"/>
  <c r="F11" i="6" s="1"/>
  <c r="F16" i="6"/>
  <c r="E22" i="6"/>
  <c r="G20" i="6"/>
  <c r="F28" i="6"/>
  <c r="G28" i="6"/>
  <c r="D28" i="6"/>
  <c r="E28" i="6"/>
  <c r="G16" i="6" l="1"/>
  <c r="F17" i="6"/>
  <c r="F12" i="6"/>
  <c r="E33" i="6"/>
  <c r="G21" i="6"/>
  <c r="G12" i="6" l="1"/>
  <c r="F13" i="6"/>
  <c r="G9" i="6" s="1"/>
  <c r="G11" i="6" s="1"/>
  <c r="G15" i="6"/>
  <c r="G17" i="6" s="1"/>
  <c r="F22" i="6"/>
  <c r="F33" i="6" s="1"/>
  <c r="C44" i="5"/>
  <c r="G22" i="6" l="1"/>
  <c r="G33" i="6" s="1"/>
  <c r="G13" i="6"/>
  <c r="E42" i="9" l="1"/>
  <c r="F42" i="9" l="1"/>
  <c r="D4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tilfreds Microsoft Office-bruger</author>
  </authors>
  <commentList>
    <comment ref="A8" authorId="0" shapeId="0" xr:uid="{3562DE75-3720-43F9-A8C2-FB33AE461163}">
      <text>
        <r>
          <rPr>
            <sz val="8"/>
            <color indexed="81"/>
            <rFont val="Tahoma"/>
            <family val="2"/>
          </rPr>
          <t>Bemærk, at man kun kan specificere materialer og løn for solgte varer, altså stykomkostninger i dette tilfælde, hvis man får lageret af forarbejdede varer gjort op i materialesum og lønsum hver for sig.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tilfreds Microsoft Office-bruger</author>
  </authors>
  <commentList>
    <comment ref="A7" authorId="0" shapeId="0" xr:uid="{ECD92169-61F6-4B1C-9997-D9F99B2936FB}">
      <text>
        <r>
          <rPr>
            <sz val="8"/>
            <color indexed="81"/>
            <rFont val="Tahoma"/>
            <family val="2"/>
          </rPr>
          <t>Bemærk, at man kun kan specificere materialer og løn for solgte varer, altså stykomkostninger i dette tilfælde, hvis man får lageret af forarbejdede varer gjort op i materialesum og lønsum hver for sig.</t>
        </r>
      </text>
    </comment>
    <comment ref="A14" authorId="0" shapeId="0" xr:uid="{8F26A6DA-94E0-40C2-A241-3D482130DD82}">
      <text>
        <r>
          <rPr>
            <sz val="8"/>
            <color rgb="FF000000"/>
            <rFont val="Tahoma"/>
            <family val="2"/>
          </rPr>
          <t xml:space="preserve">Specielt for skyldig moms må det bemærkes, at denne post næppe er "ren". Den indeholder også moms-mellemregning for kapacitetsomkostninger og anlægsinvesteringer. Det gør den jo, hvis man ikke i sit bogholderi deler den op. </t>
        </r>
      </text>
    </comment>
    <comment ref="A15" authorId="0" shapeId="0" xr:uid="{005CF3EF-DAA6-4E9A-92EE-05298DBECF7F}">
      <text>
        <r>
          <rPr>
            <sz val="8"/>
            <color indexed="81"/>
            <rFont val="Tahoma"/>
            <family val="2"/>
          </rPr>
          <t xml:space="preserve">Skyldig A-skat indeholder ligesom skyldig moms den del, som er trukket fra gagerne, hvis man ikke i bogholderiet arbejder med en kontering, som følger lønsomhedsmønstret. </t>
        </r>
      </text>
    </comment>
    <comment ref="A24" authorId="0" shapeId="0" xr:uid="{91A0A3A9-EAD1-474D-89CD-D2C5A7D6133C}">
      <text>
        <r>
          <rPr>
            <sz val="8"/>
            <color indexed="81"/>
            <rFont val="Tahoma"/>
            <family val="2"/>
          </rPr>
          <t>Bemærk, at man kun kan specificere materialer og løn for solgte varer, altså stykomkostninger i dette tilfælde, hvis man får lageret af forarbejdede varer gjort op i materialesum og lønsum hver for sig.</t>
        </r>
      </text>
    </comment>
    <comment ref="A26" authorId="0" shapeId="0" xr:uid="{DF39CAD2-A97D-469A-A927-40A75D416797}">
      <text>
        <r>
          <rPr>
            <sz val="8"/>
            <color indexed="81"/>
            <rFont val="Tahoma"/>
            <family val="2"/>
          </rPr>
          <t xml:space="preserve">Salgsfremmende omkostninger består af tre poster, nemlig markedsanalyser etc., reklame og sales promotion udgifter.
</t>
        </r>
      </text>
    </comment>
    <comment ref="A33" authorId="0" shapeId="0" xr:uid="{DE23361B-8D20-4ECA-8E07-2B26EDDA0E5E}">
      <text>
        <r>
          <rPr>
            <sz val="8"/>
            <color indexed="81"/>
            <rFont val="Tahoma"/>
            <family val="2"/>
          </rPr>
          <t xml:space="preserve">Specielt for skyldig moms må det bemærkes, at denne post næppe er "ren". Den indeholder også moms-mellemregning for kapacitetsomkostninger og anlægsinvesteringer. Det gør den jo, hvis man ikke i sit bogholderi deler den op. </t>
        </r>
      </text>
    </comment>
    <comment ref="A34" authorId="0" shapeId="0" xr:uid="{2ADB0B1B-66DB-4D90-A9C0-FB724AF14352}">
      <text>
        <r>
          <rPr>
            <sz val="8"/>
            <color indexed="81"/>
            <rFont val="Tahoma"/>
            <family val="2"/>
          </rPr>
          <t xml:space="preserve">Skyldig A-skat indeholder ligesom skyldig moms den del, som er trukket fra gagerne, hvis man ikke i bogholderiet arbejder med en kontering, som følger lønsomhedsmønstret.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tilfreds Microsoft Office-bruger</author>
  </authors>
  <commentList>
    <comment ref="A6" authorId="0" shapeId="0" xr:uid="{F03DE3E1-0187-4F17-AC69-7329873BBDC5}">
      <text>
        <r>
          <rPr>
            <sz val="8"/>
            <color indexed="81"/>
            <rFont val="Tahoma"/>
            <family val="2"/>
          </rPr>
          <t>Bemærk også at rene opstillinger forudsætter, at specielt kredit på salgsindsatsen skilles ud. Egentlig burde denne nemlig med allerede under markedsføringens likviditetsbidrag.</t>
        </r>
      </text>
    </comment>
    <comment ref="A11" authorId="0" shapeId="0" xr:uid="{15484BE9-8E73-4B96-8685-C46B4E86E07D}">
      <text>
        <r>
          <rPr>
            <sz val="8"/>
            <color indexed="81"/>
            <rFont val="Tahoma"/>
            <family val="2"/>
          </rPr>
          <t>I disse er der specielt grundt til at fremhæve betydningen af begrebet "kontante" kapacitetsomkostninger, som indebærer, at kapacitetsomkostningerne sættes ind i budgetterne i de perioder, hvor disponering eller afholdelse finder sted.</t>
        </r>
      </text>
    </comment>
    <comment ref="A18" authorId="0" shapeId="0" xr:uid="{DA9028B5-3B17-4875-8B4F-EA2559758F33}">
      <text>
        <r>
          <rPr>
            <sz val="8"/>
            <color indexed="81"/>
            <rFont val="Tahoma"/>
            <family val="2"/>
          </rPr>
          <t>Bemærk, at der godt kan optræde omkostningskreditorer. Disse er her tænkt skilt effektivt ud fra varekreditorer, som alene vedrører indkøb af variable omkostninger.</t>
        </r>
      </text>
    </comment>
    <comment ref="A31" authorId="0" shapeId="0" xr:uid="{79C378C0-B2CC-4257-8FEA-90B4E3AF5420}">
      <text>
        <r>
          <rPr>
            <sz val="8"/>
            <color indexed="81"/>
            <rFont val="Tahoma"/>
            <family val="2"/>
          </rPr>
          <t xml:space="preserve">Skatter hører hjemme i udlodningsbudgettet. De skatter, som betales, er jo ikke afledt af driften for det samme år. </t>
        </r>
      </text>
    </comment>
    <comment ref="A35" authorId="0" shapeId="0" xr:uid="{3CD3BE3F-1495-4AEF-A38B-5ACB36447AD9}">
      <text>
        <r>
          <rPr>
            <sz val="8"/>
            <color indexed="81"/>
            <rFont val="Tahoma"/>
            <family val="2"/>
          </rPr>
          <t xml:space="preserve">Renterne er givet af prioritetsgælden samt af trækket på kassekreditten. Derfor er de en del af likviditetsbudgettet og ikke af driftsbudgettet. </t>
        </r>
      </text>
    </comment>
  </commentList>
</comments>
</file>

<file path=xl/sharedStrings.xml><?xml version="1.0" encoding="utf-8"?>
<sst xmlns="http://schemas.openxmlformats.org/spreadsheetml/2006/main" count="231" uniqueCount="150">
  <si>
    <t>1. tertial</t>
  </si>
  <si>
    <t>2. tertial</t>
  </si>
  <si>
    <t>3. tertial</t>
  </si>
  <si>
    <t>Omkostninger:</t>
  </si>
  <si>
    <t>Materialer:</t>
  </si>
  <si>
    <t>Markedsanalyser</t>
  </si>
  <si>
    <t>Reklame</t>
  </si>
  <si>
    <t>Renter</t>
  </si>
  <si>
    <t>Reparation og vedligeholdelse</t>
  </si>
  <si>
    <t>Repræsentation og rejser</t>
  </si>
  <si>
    <t>Øvrige omkostninger</t>
  </si>
  <si>
    <t>Aktiver:</t>
  </si>
  <si>
    <t>Likvide beholdninger</t>
  </si>
  <si>
    <t>Varedebitorer</t>
  </si>
  <si>
    <t>Lager af materialer</t>
  </si>
  <si>
    <t>Lager af forarbejdede varer</t>
  </si>
  <si>
    <t>Maskiner og inventar:</t>
  </si>
  <si>
    <t xml:space="preserve">   (Saldo primo)</t>
  </si>
  <si>
    <t>+ (Anskaffelser i perioden)</t>
  </si>
  <si>
    <t>- (Afskrivninger)</t>
  </si>
  <si>
    <t>Saldo ultimo</t>
  </si>
  <si>
    <t>Fabriksejendom:</t>
  </si>
  <si>
    <t>Aktiver i alt</t>
  </si>
  <si>
    <t>Passiver:</t>
  </si>
  <si>
    <t>Varekreditorer</t>
  </si>
  <si>
    <t>Omkostningskreditorer</t>
  </si>
  <si>
    <t>Skyldig moms</t>
  </si>
  <si>
    <t>Prioritetsgæld</t>
  </si>
  <si>
    <t>Aktiekapital</t>
  </si>
  <si>
    <t>Passiver i alt</t>
  </si>
  <si>
    <t>(beløb i 1.000 kr.)</t>
  </si>
  <si>
    <t>+ Køb</t>
  </si>
  <si>
    <t>Arbejdsløn</t>
  </si>
  <si>
    <t>Lager af forarbejdede varer:</t>
  </si>
  <si>
    <t>Materialer og løn for solgte varer</t>
  </si>
  <si>
    <t>Afskrivning på maskiner</t>
  </si>
  <si>
    <t>Forsikringer</t>
  </si>
  <si>
    <t>Konsulentbistand, revision etc.</t>
  </si>
  <si>
    <t>Løn til hjælpepersonale</t>
  </si>
  <si>
    <t>Telefon og porto</t>
  </si>
  <si>
    <t>Resultat</t>
  </si>
  <si>
    <t>Tabel 1: Resultatbudget for 2023 pr. tertial</t>
  </si>
  <si>
    <t>Virksomhedens økonomistyring</t>
  </si>
  <si>
    <t>I alt forbrugt af materialer og løn</t>
  </si>
  <si>
    <t>+ Lager primo</t>
  </si>
  <si>
    <t>- Lager ultimo</t>
  </si>
  <si>
    <t>Husleje, el og varme (inkl. afskrivninger)</t>
  </si>
  <si>
    <t>Tabel 2: Budgetteret balance pr. tertial i 2023</t>
  </si>
  <si>
    <t>Pr. 31.12.22</t>
  </si>
  <si>
    <t>Pr. 30.04.23</t>
  </si>
  <si>
    <t>Pr. 31.08.23</t>
  </si>
  <si>
    <t>Pr. 31.12.23</t>
  </si>
  <si>
    <t>Skyldig A-skat</t>
  </si>
  <si>
    <t>Hensat udbytte</t>
  </si>
  <si>
    <t>Hensat skat</t>
  </si>
  <si>
    <t>Anlægskreditorer</t>
  </si>
  <si>
    <t>Kassekredit, (maksimum 11 millioner)</t>
  </si>
  <si>
    <t>Reserver</t>
  </si>
  <si>
    <t>Overført forventet overskud 2023</t>
  </si>
  <si>
    <t>Driftsbudget for 2023 efter lønsomhedsmønstret</t>
  </si>
  <si>
    <t>(Kr.1000)</t>
  </si>
  <si>
    <t>(%)</t>
  </si>
  <si>
    <t>Variable omkostninger</t>
  </si>
  <si>
    <t>Dækningsbidrag</t>
  </si>
  <si>
    <t>Salgsfremmende omkostninger</t>
  </si>
  <si>
    <t>Markedsføringsbidrag</t>
  </si>
  <si>
    <t>Husleje ekskl. afskrivninger</t>
  </si>
  <si>
    <t>Indtjeningsbidrag</t>
  </si>
  <si>
    <t>Afskrivninger for maskiner og inventar</t>
  </si>
  <si>
    <t>Afskrivninger på biler</t>
  </si>
  <si>
    <t>Afskrivninger på ejendom</t>
  </si>
  <si>
    <t>Driftsresultat</t>
  </si>
  <si>
    <t>Nettoresultat</t>
  </si>
  <si>
    <t>Nøgletal</t>
  </si>
  <si>
    <t>Vandret procentfordeling</t>
  </si>
  <si>
    <t>Likvider:</t>
  </si>
  <si>
    <t>Omsætningsaktiver i alt:</t>
  </si>
  <si>
    <t>Egenkapital:</t>
  </si>
  <si>
    <t>Egenkapital i alt:</t>
  </si>
  <si>
    <t>Langfristet gæld:</t>
  </si>
  <si>
    <t>Langfristet gæld i alt:</t>
  </si>
  <si>
    <t>Kortfristet gæld:</t>
  </si>
  <si>
    <t>Kortfristet gæld i alt:</t>
  </si>
  <si>
    <t xml:space="preserve"> I alt i 2023</t>
  </si>
  <si>
    <t>Budgetteret indbetalt dækningsbidrag</t>
    <phoneticPr fontId="0" type="noConversion"/>
  </si>
  <si>
    <t>Dækningsbidrag (1)</t>
  </si>
  <si>
    <t>Driftskapital:</t>
  </si>
  <si>
    <t>Debitorer</t>
  </si>
  <si>
    <t>Lager, materialer</t>
  </si>
  <si>
    <t>Lager forarbejdede varer</t>
  </si>
  <si>
    <t>I alt driftskapital</t>
  </si>
  <si>
    <t>Ændring i driftskapital (2)</t>
  </si>
  <si>
    <t>Indbetalt dækningsbidrag (1+2)</t>
  </si>
  <si>
    <t>Budgetteret indbetalt markedsføringsbidrag</t>
  </si>
  <si>
    <t>Markedsføringsbidrag (1)</t>
  </si>
  <si>
    <t>Indbetalt markedsføringsbidrag (1+2)</t>
  </si>
  <si>
    <t>Likviditetsbudget ved beholdningsforskydningsmodellen</t>
    <phoneticPr fontId="0" type="noConversion"/>
  </si>
  <si>
    <t>Stykomkostninger</t>
  </si>
  <si>
    <t>"Kontante" kapacitetsomkostninger</t>
  </si>
  <si>
    <t>Indtjeningsbidrag (1)</t>
  </si>
  <si>
    <t>Driftskapitalposter ultimo:</t>
  </si>
  <si>
    <t>Driftskapital netto, i alt ultimo</t>
  </si>
  <si>
    <t>Ændring i pengebinding i driftskapital (2)</t>
  </si>
  <si>
    <t>I alt likviditetsvirkning fra driften (1+2)</t>
  </si>
  <si>
    <t>Anlægsinvesteringer:</t>
  </si>
  <si>
    <t>Køb af anlæg</t>
  </si>
  <si>
    <t>Gæld, maskinleverandør</t>
  </si>
  <si>
    <t>Ændring i gæld til maskinleverandør</t>
  </si>
  <si>
    <t>I alt betalinger for anlægsinvesteringer (3)</t>
  </si>
  <si>
    <t>Udlodning af resultat:</t>
  </si>
  <si>
    <t>Udbytte og honorar</t>
  </si>
  <si>
    <t>Selskabsskat</t>
  </si>
  <si>
    <t>I alt udlodninger (4)</t>
  </si>
  <si>
    <t>Finansielle udbetalinger:</t>
  </si>
  <si>
    <t>Afdrag på prioritetsgæld</t>
  </si>
  <si>
    <t>Betalte renter</t>
  </si>
  <si>
    <t>I alt finansielle udbetalinger (5)</t>
  </si>
  <si>
    <t>Likvide beholdninger ultimo</t>
  </si>
  <si>
    <t>Indbetalt dækningsbidrag</t>
  </si>
  <si>
    <t>Indbetalt markedsføringsbidrag</t>
  </si>
  <si>
    <t>Indbetalt indtjeningsbidrag</t>
  </si>
  <si>
    <t xml:space="preserve"> I alt 2023</t>
  </si>
  <si>
    <t>2022</t>
  </si>
  <si>
    <t>2.1 Isfabrikken A/S</t>
  </si>
  <si>
    <t>Bildrift (inkl. afskrivninger)</t>
  </si>
  <si>
    <t>IT-omkostninger</t>
  </si>
  <si>
    <t>Kontorholdsomkostninger</t>
  </si>
  <si>
    <t>Personaleomkostninger</t>
  </si>
  <si>
    <t>Sales promotion omkostninger</t>
  </si>
  <si>
    <t>Bildrift ekskl. afskrivninger</t>
  </si>
  <si>
    <t xml:space="preserve">Likvide beholdninger primo: Bankkonto </t>
  </si>
  <si>
    <t>Likvide beholdninger primo: Disponibel på kassekredit</t>
  </si>
  <si>
    <t>Kontrol af beholdning primo og ultimo</t>
  </si>
  <si>
    <t>Salgsindtægt</t>
  </si>
  <si>
    <t>Forbrug af materialer</t>
  </si>
  <si>
    <t>Varesalg</t>
  </si>
  <si>
    <t>= Disponibel lager (færdigvare)</t>
  </si>
  <si>
    <t>Likvider i alt:</t>
  </si>
  <si>
    <t>= Saldo før periodens afskrivninger</t>
  </si>
  <si>
    <t>Biler:</t>
  </si>
  <si>
    <t>= Disponibel lager (materialer)</t>
  </si>
  <si>
    <t>Omsætningsaktiver:</t>
  </si>
  <si>
    <t>Anlægsaktiver:</t>
  </si>
  <si>
    <t>Anlægsaktiver i alt:</t>
  </si>
  <si>
    <t>"Kontante" kapacitetsomkostinger</t>
  </si>
  <si>
    <t>2.1 Isfabrikken A/S - Opgave 2.1.1</t>
  </si>
  <si>
    <t>2.1 Isfabrikken A/S - Opgave 2.1.2</t>
  </si>
  <si>
    <t>2.1 Isfabrikken A/S - Opgave 2.1.3</t>
  </si>
  <si>
    <t>2.1 Isfabrikken A/S - Opgave 2.1.4 og 2.1.5</t>
  </si>
  <si>
    <t>Likviditetsvirkning i alt (1+2+3+4+5)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</si>
</sst>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 * #,##0_ ;[Red]_ * \-#,##0_ ;_ * &quot;-&quot;_ ;_ @_ "/>
    <numFmt numFmtId="166" formatCode=";;;"/>
    <numFmt numFmtId="167" formatCode="0.0%;[Red]\ \-0.0%"/>
    <numFmt numFmtId="168" formatCode="0%;[Red]\ \-0%"/>
  </numFmts>
  <fonts count="21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b/>
      <sz val="18"/>
      <color rgb="FF00693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5F0EA"/>
        <bgColor indexed="9"/>
      </patternFill>
    </fill>
    <fill>
      <patternFill patternType="solid">
        <fgColor rgb="FFE5F0EA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6932"/>
      </left>
      <right/>
      <top/>
      <bottom/>
      <diagonal/>
    </border>
    <border>
      <left/>
      <right style="thin">
        <color rgb="FF006932"/>
      </right>
      <top/>
      <bottom/>
      <diagonal/>
    </border>
    <border>
      <left style="thin">
        <color rgb="FF006932"/>
      </left>
      <right/>
      <top/>
      <bottom style="thin">
        <color indexed="64"/>
      </bottom>
      <diagonal/>
    </border>
    <border>
      <left style="medium">
        <color rgb="FF006932"/>
      </left>
      <right/>
      <top style="medium">
        <color rgb="FF006932"/>
      </top>
      <bottom style="thin">
        <color indexed="64"/>
      </bottom>
      <diagonal/>
    </border>
    <border>
      <left/>
      <right/>
      <top style="medium">
        <color rgb="FF006932"/>
      </top>
      <bottom style="thin">
        <color indexed="64"/>
      </bottom>
      <diagonal/>
    </border>
    <border>
      <left/>
      <right style="medium">
        <color rgb="FF006932"/>
      </right>
      <top style="medium">
        <color rgb="FF006932"/>
      </top>
      <bottom style="thin">
        <color indexed="64"/>
      </bottom>
      <diagonal/>
    </border>
    <border>
      <left style="medium">
        <color rgb="FF006932"/>
      </left>
      <right/>
      <top/>
      <bottom/>
      <diagonal/>
    </border>
    <border>
      <left/>
      <right style="medium">
        <color rgb="FF006932"/>
      </right>
      <top/>
      <bottom/>
      <diagonal/>
    </border>
    <border>
      <left/>
      <right style="medium">
        <color rgb="FF006932"/>
      </right>
      <top/>
      <bottom style="thin">
        <color indexed="64"/>
      </bottom>
      <diagonal/>
    </border>
    <border>
      <left style="medium">
        <color rgb="FF006932"/>
      </left>
      <right/>
      <top style="thin">
        <color indexed="64"/>
      </top>
      <bottom/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 style="thin">
        <color rgb="FF006932"/>
      </left>
      <right/>
      <top/>
      <bottom style="thin">
        <color rgb="FF006932"/>
      </bottom>
      <diagonal/>
    </border>
    <border>
      <left/>
      <right/>
      <top/>
      <bottom style="thin">
        <color rgb="FF006932"/>
      </bottom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/>
      <right style="thin">
        <color rgb="FF006932"/>
      </right>
      <top/>
      <bottom style="thin">
        <color rgb="FF006932"/>
      </bottom>
      <diagonal/>
    </border>
    <border>
      <left/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/>
      <right/>
      <top/>
      <bottom style="medium">
        <color rgb="FF006932"/>
      </bottom>
      <diagonal/>
    </border>
    <border>
      <left style="thin">
        <color rgb="FF006932"/>
      </left>
      <right/>
      <top/>
      <bottom style="medium">
        <color rgb="FF006932"/>
      </bottom>
      <diagonal/>
    </border>
    <border>
      <left/>
      <right style="thin">
        <color rgb="FF006932"/>
      </right>
      <top/>
      <bottom style="medium">
        <color rgb="FF006932"/>
      </bottom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 style="thin">
        <color indexed="64"/>
      </left>
      <right style="medium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indexed="64"/>
      </bottom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/>
      <bottom style="thin">
        <color indexed="64"/>
      </bottom>
      <diagonal/>
    </border>
    <border>
      <left style="thin">
        <color rgb="FF006932"/>
      </left>
      <right style="thin">
        <color rgb="FF006932"/>
      </right>
      <top style="thin">
        <color indexed="64"/>
      </top>
      <bottom/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/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/>
      <right style="thin">
        <color indexed="64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/>
      <right style="thin">
        <color indexed="64"/>
      </right>
      <top style="thin">
        <color rgb="FF006932"/>
      </top>
      <bottom/>
      <diagonal/>
    </border>
    <border>
      <left/>
      <right style="thin">
        <color indexed="64"/>
      </right>
      <top/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/>
      <diagonal/>
    </border>
    <border>
      <left/>
      <right/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thin">
        <color indexed="64"/>
      </left>
      <right style="medium">
        <color rgb="FF006932"/>
      </right>
      <top style="thin">
        <color rgb="FF006932"/>
      </top>
      <bottom/>
      <diagonal/>
    </border>
    <border>
      <left style="thin">
        <color indexed="64"/>
      </left>
      <right style="medium">
        <color rgb="FF006932"/>
      </right>
      <top/>
      <bottom style="thin">
        <color rgb="FF006932"/>
      </bottom>
      <diagonal/>
    </border>
    <border>
      <left style="thin">
        <color indexed="64"/>
      </left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/>
      <right style="thin">
        <color indexed="64"/>
      </right>
      <top style="thin">
        <color rgb="FF006932"/>
      </top>
      <bottom style="medium">
        <color rgb="FF006932"/>
      </bottom>
      <diagonal/>
    </border>
    <border>
      <left/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medium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medium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/>
      <bottom style="medium">
        <color rgb="FF006932"/>
      </bottom>
      <diagonal/>
    </border>
    <border>
      <left/>
      <right/>
      <top style="thin">
        <color rgb="FF006932"/>
      </top>
      <bottom/>
      <diagonal/>
    </border>
    <border>
      <left/>
      <right style="medium">
        <color rgb="FF006932"/>
      </right>
      <top style="thin">
        <color rgb="FF00693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49" fontId="7" fillId="0" borderId="0" xfId="0" applyNumberFormat="1" applyFont="1"/>
    <xf numFmtId="0" fontId="5" fillId="0" borderId="0" xfId="0" applyFont="1" applyAlignment="1">
      <alignment vertical="center"/>
    </xf>
    <xf numFmtId="164" fontId="5" fillId="2" borderId="4" xfId="0" applyNumberFormat="1" applyFont="1" applyFill="1" applyBorder="1"/>
    <xf numFmtId="164" fontId="5" fillId="2" borderId="5" xfId="0" applyNumberFormat="1" applyFont="1" applyFill="1" applyBorder="1" applyProtection="1">
      <protection locked="0"/>
    </xf>
    <xf numFmtId="164" fontId="5" fillId="2" borderId="5" xfId="0" applyNumberFormat="1" applyFont="1" applyFill="1" applyBorder="1"/>
    <xf numFmtId="164" fontId="5" fillId="2" borderId="4" xfId="0" applyNumberFormat="1" applyFont="1" applyFill="1" applyBorder="1" applyProtection="1">
      <protection locked="0"/>
    </xf>
    <xf numFmtId="164" fontId="5" fillId="0" borderId="5" xfId="0" applyNumberFormat="1" applyFont="1" applyBorder="1"/>
    <xf numFmtId="164" fontId="5" fillId="0" borderId="4" xfId="0" applyNumberFormat="1" applyFont="1" applyBorder="1"/>
    <xf numFmtId="164" fontId="5" fillId="2" borderId="6" xfId="0" applyNumberFormat="1" applyFont="1" applyFill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166" fontId="10" fillId="0" borderId="0" xfId="0" applyNumberFormat="1" applyFont="1" applyAlignment="1" applyProtection="1">
      <alignment horizontal="right"/>
      <protection hidden="1"/>
    </xf>
    <xf numFmtId="0" fontId="11" fillId="0" borderId="0" xfId="0" applyFont="1"/>
    <xf numFmtId="49" fontId="8" fillId="0" borderId="0" xfId="0" applyNumberFormat="1" applyFont="1"/>
    <xf numFmtId="0" fontId="13" fillId="0" borderId="0" xfId="0" applyFont="1"/>
    <xf numFmtId="165" fontId="13" fillId="0" borderId="0" xfId="0" applyNumberFormat="1" applyFont="1"/>
    <xf numFmtId="3" fontId="5" fillId="2" borderId="1" xfId="0" applyNumberFormat="1" applyFont="1" applyFill="1" applyBorder="1"/>
    <xf numFmtId="0" fontId="13" fillId="0" borderId="0" xfId="0" applyFont="1" applyAlignment="1">
      <alignment vertical="center"/>
    </xf>
    <xf numFmtId="3" fontId="11" fillId="0" borderId="0" xfId="0" applyNumberFormat="1" applyFont="1"/>
    <xf numFmtId="167" fontId="11" fillId="0" borderId="0" xfId="0" applyNumberFormat="1" applyFont="1"/>
    <xf numFmtId="167" fontId="5" fillId="0" borderId="0" xfId="0" applyNumberFormat="1" applyFont="1"/>
    <xf numFmtId="0" fontId="14" fillId="0" borderId="0" xfId="0" applyFont="1"/>
    <xf numFmtId="0" fontId="4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3" fontId="8" fillId="0" borderId="0" xfId="0" applyNumberFormat="1" applyFont="1"/>
    <xf numFmtId="0" fontId="8" fillId="2" borderId="0" xfId="0" applyFont="1" applyFill="1"/>
    <xf numFmtId="0" fontId="5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7" fillId="0" borderId="0" xfId="0" applyFont="1"/>
    <xf numFmtId="49" fontId="8" fillId="0" borderId="0" xfId="0" applyNumberFormat="1" applyFont="1" applyAlignment="1">
      <alignment horizontal="right" vertical="center"/>
    </xf>
    <xf numFmtId="49" fontId="5" fillId="2" borderId="2" xfId="0" applyNumberFormat="1" applyFont="1" applyFill="1" applyBorder="1"/>
    <xf numFmtId="0" fontId="8" fillId="0" borderId="0" xfId="0" applyFont="1" applyAlignment="1">
      <alignment vertical="center"/>
    </xf>
    <xf numFmtId="49" fontId="5" fillId="2" borderId="0" xfId="0" applyNumberFormat="1" applyFont="1" applyFill="1"/>
    <xf numFmtId="49" fontId="8" fillId="2" borderId="0" xfId="0" applyNumberFormat="1" applyFont="1" applyFill="1"/>
    <xf numFmtId="49" fontId="5" fillId="2" borderId="0" xfId="0" applyNumberFormat="1" applyFont="1" applyFill="1" applyAlignment="1">
      <alignment vertical="center"/>
    </xf>
    <xf numFmtId="164" fontId="5" fillId="2" borderId="0" xfId="0" applyNumberFormat="1" applyFont="1" applyFill="1"/>
    <xf numFmtId="164" fontId="5" fillId="2" borderId="11" xfId="0" applyNumberFormat="1" applyFont="1" applyFill="1" applyBorder="1" applyProtection="1">
      <protection locked="0"/>
    </xf>
    <xf numFmtId="164" fontId="9" fillId="2" borderId="10" xfId="0" applyNumberFormat="1" applyFont="1" applyFill="1" applyBorder="1"/>
    <xf numFmtId="164" fontId="5" fillId="2" borderId="11" xfId="0" applyNumberFormat="1" applyFont="1" applyFill="1" applyBorder="1"/>
    <xf numFmtId="164" fontId="5" fillId="2" borderId="10" xfId="0" applyNumberFormat="1" applyFont="1" applyFill="1" applyBorder="1"/>
    <xf numFmtId="164" fontId="5" fillId="0" borderId="0" xfId="0" quotePrefix="1" applyNumberFormat="1" applyFont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/>
    <xf numFmtId="164" fontId="5" fillId="0" borderId="11" xfId="0" applyNumberFormat="1" applyFont="1" applyBorder="1"/>
    <xf numFmtId="164" fontId="5" fillId="0" borderId="10" xfId="0" applyNumberFormat="1" applyFont="1" applyBorder="1"/>
    <xf numFmtId="164" fontId="9" fillId="2" borderId="0" xfId="0" applyNumberFormat="1" applyFont="1" applyFill="1"/>
    <xf numFmtId="164" fontId="5" fillId="2" borderId="0" xfId="0" quotePrefix="1" applyNumberFormat="1" applyFont="1" applyFill="1"/>
    <xf numFmtId="164" fontId="5" fillId="4" borderId="15" xfId="0" applyNumberFormat="1" applyFont="1" applyFill="1" applyBorder="1" applyAlignment="1">
      <alignment vertical="center"/>
    </xf>
    <xf numFmtId="164" fontId="5" fillId="0" borderId="19" xfId="0" applyNumberFormat="1" applyFont="1" applyBorder="1" applyProtection="1">
      <protection locked="0"/>
    </xf>
    <xf numFmtId="164" fontId="5" fillId="0" borderId="20" xfId="0" applyNumberFormat="1" applyFont="1" applyBorder="1" applyProtection="1">
      <protection locked="0"/>
    </xf>
    <xf numFmtId="164" fontId="5" fillId="3" borderId="10" xfId="0" applyNumberFormat="1" applyFont="1" applyFill="1" applyBorder="1"/>
    <xf numFmtId="164" fontId="5" fillId="3" borderId="0" xfId="0" quotePrefix="1" applyNumberFormat="1" applyFont="1" applyFill="1"/>
    <xf numFmtId="164" fontId="5" fillId="3" borderId="4" xfId="0" applyNumberFormat="1" applyFont="1" applyFill="1" applyBorder="1"/>
    <xf numFmtId="164" fontId="5" fillId="3" borderId="5" xfId="0" applyNumberFormat="1" applyFont="1" applyFill="1" applyBorder="1"/>
    <xf numFmtId="164" fontId="5" fillId="3" borderId="0" xfId="0" applyNumberFormat="1" applyFont="1" applyFill="1"/>
    <xf numFmtId="164" fontId="5" fillId="3" borderId="11" xfId="0" applyNumberFormat="1" applyFont="1" applyFill="1" applyBorder="1"/>
    <xf numFmtId="164" fontId="5" fillId="2" borderId="21" xfId="0" applyNumberFormat="1" applyFont="1" applyFill="1" applyBorder="1"/>
    <xf numFmtId="164" fontId="5" fillId="2" borderId="20" xfId="0" applyNumberFormat="1" applyFont="1" applyFill="1" applyBorder="1"/>
    <xf numFmtId="164" fontId="5" fillId="2" borderId="20" xfId="0" quotePrefix="1" applyNumberFormat="1" applyFont="1" applyFill="1" applyBorder="1"/>
    <xf numFmtId="164" fontId="5" fillId="2" borderId="19" xfId="0" applyNumberFormat="1" applyFont="1" applyFill="1" applyBorder="1" applyProtection="1">
      <protection locked="0"/>
    </xf>
    <xf numFmtId="164" fontId="5" fillId="2" borderId="22" xfId="0" applyNumberFormat="1" applyFont="1" applyFill="1" applyBorder="1"/>
    <xf numFmtId="164" fontId="5" fillId="2" borderId="20" xfId="0" applyNumberFormat="1" applyFont="1" applyFill="1" applyBorder="1" applyProtection="1">
      <protection locked="0"/>
    </xf>
    <xf numFmtId="164" fontId="5" fillId="2" borderId="23" xfId="0" applyNumberFormat="1" applyFont="1" applyFill="1" applyBorder="1"/>
    <xf numFmtId="164" fontId="8" fillId="3" borderId="24" xfId="0" applyNumberFormat="1" applyFont="1" applyFill="1" applyBorder="1" applyAlignment="1">
      <alignment vertical="center"/>
    </xf>
    <xf numFmtId="165" fontId="5" fillId="2" borderId="11" xfId="0" applyNumberFormat="1" applyFont="1" applyFill="1" applyBorder="1"/>
    <xf numFmtId="49" fontId="8" fillId="2" borderId="10" xfId="0" applyNumberFormat="1" applyFont="1" applyFill="1" applyBorder="1"/>
    <xf numFmtId="165" fontId="5" fillId="2" borderId="11" xfId="0" applyNumberFormat="1" applyFont="1" applyFill="1" applyBorder="1" applyProtection="1">
      <protection locked="0"/>
    </xf>
    <xf numFmtId="49" fontId="5" fillId="2" borderId="10" xfId="0" applyNumberFormat="1" applyFont="1" applyFill="1" applyBorder="1"/>
    <xf numFmtId="49" fontId="5" fillId="2" borderId="10" xfId="0" applyNumberFormat="1" applyFont="1" applyFill="1" applyBorder="1" applyAlignment="1">
      <alignment vertical="center"/>
    </xf>
    <xf numFmtId="165" fontId="5" fillId="2" borderId="11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/>
    <xf numFmtId="165" fontId="5" fillId="2" borderId="31" xfId="0" applyNumberFormat="1" applyFont="1" applyFill="1" applyBorder="1"/>
    <xf numFmtId="165" fontId="5" fillId="2" borderId="31" xfId="0" applyNumberFormat="1" applyFont="1" applyFill="1" applyBorder="1" applyProtection="1">
      <protection locked="0"/>
    </xf>
    <xf numFmtId="165" fontId="5" fillId="2" borderId="33" xfId="0" applyNumberFormat="1" applyFont="1" applyFill="1" applyBorder="1" applyProtection="1">
      <protection locked="0"/>
    </xf>
    <xf numFmtId="165" fontId="5" fillId="2" borderId="31" xfId="0" applyNumberFormat="1" applyFont="1" applyFill="1" applyBorder="1" applyAlignment="1" applyProtection="1">
      <alignment vertical="center"/>
      <protection locked="0"/>
    </xf>
    <xf numFmtId="165" fontId="5" fillId="2" borderId="31" xfId="0" applyNumberFormat="1" applyFont="1" applyFill="1" applyBorder="1" applyAlignment="1">
      <alignment vertical="center"/>
    </xf>
    <xf numFmtId="49" fontId="5" fillId="2" borderId="20" xfId="0" applyNumberFormat="1" applyFont="1" applyFill="1" applyBorder="1"/>
    <xf numFmtId="165" fontId="5" fillId="2" borderId="34" xfId="0" applyNumberFormat="1" applyFont="1" applyFill="1" applyBorder="1" applyProtection="1">
      <protection locked="0"/>
    </xf>
    <xf numFmtId="165" fontId="5" fillId="2" borderId="23" xfId="0" applyNumberFormat="1" applyFont="1" applyFill="1" applyBorder="1" applyProtection="1">
      <protection locked="0"/>
    </xf>
    <xf numFmtId="49" fontId="5" fillId="2" borderId="21" xfId="0" applyNumberFormat="1" applyFont="1" applyFill="1" applyBorder="1"/>
    <xf numFmtId="49" fontId="8" fillId="3" borderId="24" xfId="0" applyNumberFormat="1" applyFont="1" applyFill="1" applyBorder="1" applyAlignment="1">
      <alignment vertical="center"/>
    </xf>
    <xf numFmtId="49" fontId="8" fillId="3" borderId="25" xfId="0" applyNumberFormat="1" applyFont="1" applyFill="1" applyBorder="1" applyAlignment="1">
      <alignment vertical="center"/>
    </xf>
    <xf numFmtId="165" fontId="8" fillId="3" borderId="35" xfId="0" applyNumberFormat="1" applyFont="1" applyFill="1" applyBorder="1" applyAlignment="1">
      <alignment vertical="center" wrapText="1"/>
    </xf>
    <xf numFmtId="165" fontId="8" fillId="3" borderId="28" xfId="0" applyNumberFormat="1" applyFont="1" applyFill="1" applyBorder="1" applyAlignment="1">
      <alignment vertical="center" wrapText="1"/>
    </xf>
    <xf numFmtId="164" fontId="18" fillId="4" borderId="15" xfId="0" applyNumberFormat="1" applyFont="1" applyFill="1" applyBorder="1" applyAlignment="1">
      <alignment horizontal="left" vertical="center"/>
    </xf>
    <xf numFmtId="164" fontId="18" fillId="5" borderId="16" xfId="0" applyNumberFormat="1" applyFont="1" applyFill="1" applyBorder="1" applyAlignment="1">
      <alignment horizontal="centerContinuous" vertical="center"/>
    </xf>
    <xf numFmtId="164" fontId="18" fillId="5" borderId="17" xfId="0" applyNumberFormat="1" applyFont="1" applyFill="1" applyBorder="1" applyAlignment="1">
      <alignment horizontal="centerContinuous" vertical="center"/>
    </xf>
    <xf numFmtId="164" fontId="18" fillId="5" borderId="15" xfId="0" applyNumberFormat="1" applyFont="1" applyFill="1" applyBorder="1" applyAlignment="1">
      <alignment horizontal="centerContinuous" vertical="center"/>
    </xf>
    <xf numFmtId="164" fontId="18" fillId="5" borderId="14" xfId="0" applyNumberFormat="1" applyFont="1" applyFill="1" applyBorder="1" applyAlignment="1">
      <alignment horizontal="centerContinuous" vertical="center"/>
    </xf>
    <xf numFmtId="164" fontId="18" fillId="4" borderId="18" xfId="0" applyNumberFormat="1" applyFont="1" applyFill="1" applyBorder="1" applyAlignment="1">
      <alignment vertical="center"/>
    </xf>
    <xf numFmtId="49" fontId="18" fillId="5" borderId="30" xfId="0" applyNumberFormat="1" applyFont="1" applyFill="1" applyBorder="1" applyAlignment="1">
      <alignment horizontal="center" vertical="center"/>
    </xf>
    <xf numFmtId="49" fontId="18" fillId="5" borderId="9" xfId="0" applyNumberFormat="1" applyFont="1" applyFill="1" applyBorder="1" applyAlignment="1">
      <alignment horizontal="center" vertical="center"/>
    </xf>
    <xf numFmtId="164" fontId="8" fillId="3" borderId="25" xfId="0" applyNumberFormat="1" applyFont="1" applyFill="1" applyBorder="1" applyAlignment="1">
      <alignment vertical="center"/>
    </xf>
    <xf numFmtId="164" fontId="8" fillId="3" borderId="26" xfId="0" applyNumberFormat="1" applyFont="1" applyFill="1" applyBorder="1" applyAlignment="1">
      <alignment vertical="center"/>
    </xf>
    <xf numFmtId="164" fontId="8" fillId="3" borderId="27" xfId="0" applyNumberFormat="1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20" fillId="2" borderId="13" xfId="0" applyNumberFormat="1" applyFont="1" applyFill="1" applyBorder="1"/>
    <xf numFmtId="49" fontId="20" fillId="2" borderId="10" xfId="0" applyNumberFormat="1" applyFont="1" applyFill="1" applyBorder="1"/>
    <xf numFmtId="49" fontId="8" fillId="2" borderId="2" xfId="0" applyNumberFormat="1" applyFont="1" applyFill="1" applyBorder="1"/>
    <xf numFmtId="165" fontId="5" fillId="2" borderId="32" xfId="0" applyNumberFormat="1" applyFont="1" applyFill="1" applyBorder="1"/>
    <xf numFmtId="165" fontId="5" fillId="2" borderId="12" xfId="0" applyNumberFormat="1" applyFont="1" applyFill="1" applyBorder="1"/>
    <xf numFmtId="49" fontId="8" fillId="2" borderId="37" xfId="0" applyNumberFormat="1" applyFont="1" applyFill="1" applyBorder="1"/>
    <xf numFmtId="49" fontId="5" fillId="2" borderId="37" xfId="0" applyNumberFormat="1" applyFont="1" applyFill="1" applyBorder="1"/>
    <xf numFmtId="165" fontId="5" fillId="2" borderId="38" xfId="0" applyNumberFormat="1" applyFont="1" applyFill="1" applyBorder="1"/>
    <xf numFmtId="165" fontId="5" fillId="2" borderId="36" xfId="0" applyNumberFormat="1" applyFont="1" applyFill="1" applyBorder="1"/>
    <xf numFmtId="49" fontId="8" fillId="2" borderId="20" xfId="0" applyNumberFormat="1" applyFont="1" applyFill="1" applyBorder="1"/>
    <xf numFmtId="165" fontId="5" fillId="2" borderId="34" xfId="0" applyNumberFormat="1" applyFont="1" applyFill="1" applyBorder="1"/>
    <xf numFmtId="165" fontId="5" fillId="2" borderId="23" xfId="0" applyNumberFormat="1" applyFont="1" applyFill="1" applyBorder="1"/>
    <xf numFmtId="49" fontId="8" fillId="2" borderId="21" xfId="0" applyNumberFormat="1" applyFont="1" applyFill="1" applyBorder="1"/>
    <xf numFmtId="164" fontId="5" fillId="2" borderId="31" xfId="0" applyNumberFormat="1" applyFont="1" applyFill="1" applyBorder="1"/>
    <xf numFmtId="9" fontId="5" fillId="2" borderId="31" xfId="1" applyFont="1" applyFill="1" applyBorder="1"/>
    <xf numFmtId="3" fontId="5" fillId="2" borderId="31" xfId="0" applyNumberFormat="1" applyFont="1" applyFill="1" applyBorder="1"/>
    <xf numFmtId="164" fontId="18" fillId="4" borderId="39" xfId="0" applyNumberFormat="1" applyFont="1" applyFill="1" applyBorder="1" applyAlignment="1">
      <alignment vertical="center"/>
    </xf>
    <xf numFmtId="0" fontId="5" fillId="3" borderId="38" xfId="0" applyFont="1" applyFill="1" applyBorder="1" applyAlignment="1">
      <alignment horizontal="right"/>
    </xf>
    <xf numFmtId="0" fontId="5" fillId="3" borderId="40" xfId="0" applyFont="1" applyFill="1" applyBorder="1" applyAlignment="1">
      <alignment horizontal="right"/>
    </xf>
    <xf numFmtId="164" fontId="5" fillId="3" borderId="41" xfId="0" applyNumberFormat="1" applyFont="1" applyFill="1" applyBorder="1"/>
    <xf numFmtId="9" fontId="5" fillId="3" borderId="41" xfId="1" applyFont="1" applyFill="1" applyBorder="1"/>
    <xf numFmtId="3" fontId="5" fillId="3" borderId="41" xfId="0" applyNumberFormat="1" applyFont="1" applyFill="1" applyBorder="1"/>
    <xf numFmtId="3" fontId="5" fillId="3" borderId="42" xfId="0" applyNumberFormat="1" applyFont="1" applyFill="1" applyBorder="1"/>
    <xf numFmtId="164" fontId="5" fillId="2" borderId="34" xfId="0" applyNumberFormat="1" applyFont="1" applyFill="1" applyBorder="1"/>
    <xf numFmtId="9" fontId="5" fillId="2" borderId="34" xfId="1" applyFont="1" applyFill="1" applyBorder="1"/>
    <xf numFmtId="3" fontId="5" fillId="2" borderId="34" xfId="0" applyNumberFormat="1" applyFont="1" applyFill="1" applyBorder="1"/>
    <xf numFmtId="3" fontId="5" fillId="2" borderId="43" xfId="0" applyNumberFormat="1" applyFont="1" applyFill="1" applyBorder="1"/>
    <xf numFmtId="164" fontId="5" fillId="2" borderId="31" xfId="0" applyNumberFormat="1" applyFont="1" applyFill="1" applyBorder="1" applyProtection="1">
      <protection locked="0"/>
    </xf>
    <xf numFmtId="9" fontId="5" fillId="2" borderId="31" xfId="1" applyFont="1" applyFill="1" applyBorder="1" applyProtection="1">
      <protection locked="0"/>
    </xf>
    <xf numFmtId="3" fontId="5" fillId="2" borderId="31" xfId="0" applyNumberFormat="1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164" fontId="5" fillId="3" borderId="38" xfId="0" applyNumberFormat="1" applyFont="1" applyFill="1" applyBorder="1"/>
    <xf numFmtId="9" fontId="5" fillId="3" borderId="38" xfId="1" applyFont="1" applyFill="1" applyBorder="1"/>
    <xf numFmtId="3" fontId="5" fillId="3" borderId="38" xfId="0" applyNumberFormat="1" applyFont="1" applyFill="1" applyBorder="1"/>
    <xf numFmtId="3" fontId="5" fillId="3" borderId="40" xfId="0" applyNumberFormat="1" applyFont="1" applyFill="1" applyBorder="1"/>
    <xf numFmtId="164" fontId="5" fillId="3" borderId="31" xfId="0" applyNumberFormat="1" applyFont="1" applyFill="1" applyBorder="1"/>
    <xf numFmtId="9" fontId="5" fillId="3" borderId="31" xfId="1" applyFont="1" applyFill="1" applyBorder="1"/>
    <xf numFmtId="3" fontId="5" fillId="3" borderId="31" xfId="0" applyNumberFormat="1" applyFont="1" applyFill="1" applyBorder="1"/>
    <xf numFmtId="3" fontId="5" fillId="3" borderId="1" xfId="0" applyNumberFormat="1" applyFont="1" applyFill="1" applyBorder="1"/>
    <xf numFmtId="164" fontId="5" fillId="2" borderId="38" xfId="0" applyNumberFormat="1" applyFont="1" applyFill="1" applyBorder="1"/>
    <xf numFmtId="9" fontId="5" fillId="2" borderId="38" xfId="1" applyFont="1" applyFill="1" applyBorder="1"/>
    <xf numFmtId="3" fontId="5" fillId="2" borderId="38" xfId="0" applyNumberFormat="1" applyFont="1" applyFill="1" applyBorder="1"/>
    <xf numFmtId="3" fontId="5" fillId="2" borderId="40" xfId="0" applyNumberFormat="1" applyFont="1" applyFill="1" applyBorder="1"/>
    <xf numFmtId="0" fontId="5" fillId="3" borderId="47" xfId="0" applyFont="1" applyFill="1" applyBorder="1" applyAlignment="1">
      <alignment horizontal="right"/>
    </xf>
    <xf numFmtId="0" fontId="5" fillId="3" borderId="36" xfId="0" applyFont="1" applyFill="1" applyBorder="1" applyAlignment="1">
      <alignment horizontal="right"/>
    </xf>
    <xf numFmtId="0" fontId="5" fillId="2" borderId="10" xfId="0" applyFont="1" applyFill="1" applyBorder="1"/>
    <xf numFmtId="9" fontId="5" fillId="2" borderId="11" xfId="1" applyFont="1" applyFill="1" applyBorder="1"/>
    <xf numFmtId="0" fontId="5" fillId="3" borderId="48" xfId="0" applyFont="1" applyFill="1" applyBorder="1"/>
    <xf numFmtId="9" fontId="5" fillId="3" borderId="49" xfId="1" applyFont="1" applyFill="1" applyBorder="1"/>
    <xf numFmtId="9" fontId="5" fillId="2" borderId="29" xfId="1" applyFont="1" applyFill="1" applyBorder="1"/>
    <xf numFmtId="0" fontId="5" fillId="2" borderId="21" xfId="0" applyFont="1" applyFill="1" applyBorder="1"/>
    <xf numFmtId="9" fontId="5" fillId="2" borderId="50" xfId="1" applyFont="1" applyFill="1" applyBorder="1"/>
    <xf numFmtId="9" fontId="5" fillId="2" borderId="29" xfId="1" applyFont="1" applyFill="1" applyBorder="1" applyProtection="1">
      <protection locked="0"/>
    </xf>
    <xf numFmtId="0" fontId="5" fillId="3" borderId="47" xfId="0" applyFont="1" applyFill="1" applyBorder="1"/>
    <xf numFmtId="9" fontId="5" fillId="3" borderId="36" xfId="1" applyFont="1" applyFill="1" applyBorder="1"/>
    <xf numFmtId="0" fontId="5" fillId="2" borderId="47" xfId="0" applyFont="1" applyFill="1" applyBorder="1"/>
    <xf numFmtId="9" fontId="5" fillId="2" borderId="51" xfId="1" applyFont="1" applyFill="1" applyBorder="1"/>
    <xf numFmtId="0" fontId="5" fillId="3" borderId="10" xfId="0" applyFont="1" applyFill="1" applyBorder="1"/>
    <xf numFmtId="9" fontId="5" fillId="3" borderId="11" xfId="1" applyFont="1" applyFill="1" applyBorder="1"/>
    <xf numFmtId="0" fontId="8" fillId="3" borderId="52" xfId="0" applyFont="1" applyFill="1" applyBorder="1" applyAlignment="1">
      <alignment vertical="center"/>
    </xf>
    <xf numFmtId="164" fontId="8" fillId="3" borderId="53" xfId="0" applyNumberFormat="1" applyFont="1" applyFill="1" applyBorder="1" applyAlignment="1">
      <alignment vertical="center"/>
    </xf>
    <xf numFmtId="9" fontId="8" fillId="3" borderId="53" xfId="1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3" fontId="8" fillId="3" borderId="54" xfId="0" applyNumberFormat="1" applyFont="1" applyFill="1" applyBorder="1" applyAlignment="1">
      <alignment vertical="center"/>
    </xf>
    <xf numFmtId="9" fontId="8" fillId="3" borderId="55" xfId="1" applyFont="1" applyFill="1" applyBorder="1" applyAlignment="1">
      <alignment vertical="center"/>
    </xf>
    <xf numFmtId="0" fontId="19" fillId="5" borderId="56" xfId="0" applyFont="1" applyFill="1" applyBorder="1" applyAlignment="1">
      <alignment horizontal="center"/>
    </xf>
    <xf numFmtId="0" fontId="5" fillId="3" borderId="61" xfId="0" applyFont="1" applyFill="1" applyBorder="1"/>
    <xf numFmtId="168" fontId="5" fillId="3" borderId="31" xfId="0" applyNumberFormat="1" applyFont="1" applyFill="1" applyBorder="1" applyAlignment="1">
      <alignment horizontal="center"/>
    </xf>
    <xf numFmtId="0" fontId="5" fillId="3" borderId="59" xfId="0" applyFont="1" applyFill="1" applyBorder="1"/>
    <xf numFmtId="168" fontId="5" fillId="3" borderId="41" xfId="0" applyNumberFormat="1" applyFont="1" applyFill="1" applyBorder="1" applyAlignment="1">
      <alignment horizontal="center"/>
    </xf>
    <xf numFmtId="0" fontId="5" fillId="2" borderId="61" xfId="0" applyFont="1" applyFill="1" applyBorder="1"/>
    <xf numFmtId="0" fontId="5" fillId="3" borderId="63" xfId="0" applyFont="1" applyFill="1" applyBorder="1"/>
    <xf numFmtId="0" fontId="18" fillId="5" borderId="44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18" fillId="5" borderId="44" xfId="0" applyFont="1" applyFill="1" applyBorder="1" applyAlignment="1">
      <alignment horizontal="center" vertical="center"/>
    </xf>
    <xf numFmtId="3" fontId="12" fillId="2" borderId="31" xfId="0" applyNumberFormat="1" applyFont="1" applyFill="1" applyBorder="1"/>
    <xf numFmtId="3" fontId="7" fillId="0" borderId="31" xfId="0" applyNumberFormat="1" applyFont="1" applyBorder="1" applyAlignment="1">
      <alignment horizontal="center"/>
    </xf>
    <xf numFmtId="3" fontId="12" fillId="3" borderId="41" xfId="0" applyNumberFormat="1" applyFont="1" applyFill="1" applyBorder="1" applyAlignment="1">
      <alignment horizontal="right"/>
    </xf>
    <xf numFmtId="3" fontId="12" fillId="3" borderId="41" xfId="0" applyNumberFormat="1" applyFont="1" applyFill="1" applyBorder="1"/>
    <xf numFmtId="3" fontId="12" fillId="0" borderId="31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center"/>
    </xf>
    <xf numFmtId="3" fontId="12" fillId="2" borderId="41" xfId="0" applyNumberFormat="1" applyFont="1" applyFill="1" applyBorder="1"/>
    <xf numFmtId="3" fontId="12" fillId="2" borderId="34" xfId="0" applyNumberFormat="1" applyFont="1" applyFill="1" applyBorder="1"/>
    <xf numFmtId="3" fontId="12" fillId="3" borderId="31" xfId="0" applyNumberFormat="1" applyFont="1" applyFill="1" applyBorder="1" applyAlignment="1">
      <alignment horizontal="center"/>
    </xf>
    <xf numFmtId="3" fontId="12" fillId="3" borderId="31" xfId="0" applyNumberFormat="1" applyFont="1" applyFill="1" applyBorder="1"/>
    <xf numFmtId="3" fontId="12" fillId="2" borderId="31" xfId="0" applyNumberFormat="1" applyFont="1" applyFill="1" applyBorder="1" applyAlignment="1">
      <alignment horizontal="center"/>
    </xf>
    <xf numFmtId="3" fontId="7" fillId="2" borderId="31" xfId="0" applyNumberFormat="1" applyFont="1" applyFill="1" applyBorder="1"/>
    <xf numFmtId="168" fontId="5" fillId="3" borderId="65" xfId="0" applyNumberFormat="1" applyFont="1" applyFill="1" applyBorder="1" applyAlignment="1">
      <alignment horizontal="centerContinuous"/>
    </xf>
    <xf numFmtId="168" fontId="5" fillId="2" borderId="20" xfId="0" applyNumberFormat="1" applyFont="1" applyFill="1" applyBorder="1" applyAlignment="1">
      <alignment horizontal="centerContinuous"/>
    </xf>
    <xf numFmtId="168" fontId="5" fillId="2" borderId="34" xfId="0" applyNumberFormat="1" applyFont="1" applyFill="1" applyBorder="1" applyAlignment="1">
      <alignment horizontal="center"/>
    </xf>
    <xf numFmtId="168" fontId="5" fillId="3" borderId="0" xfId="0" applyNumberFormat="1" applyFont="1" applyFill="1" applyAlignment="1">
      <alignment horizontal="centerContinuous"/>
    </xf>
    <xf numFmtId="49" fontId="19" fillId="5" borderId="39" xfId="0" applyNumberFormat="1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Continuous" vertical="center"/>
    </xf>
    <xf numFmtId="0" fontId="18" fillId="5" borderId="44" xfId="0" applyFont="1" applyFill="1" applyBorder="1" applyAlignment="1">
      <alignment horizontal="centerContinuous" vertical="center"/>
    </xf>
    <xf numFmtId="0" fontId="18" fillId="5" borderId="46" xfId="0" applyFont="1" applyFill="1" applyBorder="1" applyAlignment="1">
      <alignment horizontal="centerContinuous" vertical="center"/>
    </xf>
    <xf numFmtId="49" fontId="5" fillId="3" borderId="48" xfId="0" applyNumberFormat="1" applyFont="1" applyFill="1" applyBorder="1"/>
    <xf numFmtId="168" fontId="5" fillId="3" borderId="66" xfId="0" applyNumberFormat="1" applyFont="1" applyFill="1" applyBorder="1" applyAlignment="1">
      <alignment horizontal="center"/>
    </xf>
    <xf numFmtId="168" fontId="5" fillId="2" borderId="23" xfId="0" applyNumberFormat="1" applyFont="1" applyFill="1" applyBorder="1" applyAlignment="1">
      <alignment horizontal="center"/>
    </xf>
    <xf numFmtId="49" fontId="5" fillId="3" borderId="10" xfId="0" applyNumberFormat="1" applyFont="1" applyFill="1" applyBorder="1"/>
    <xf numFmtId="168" fontId="5" fillId="3" borderId="11" xfId="0" applyNumberFormat="1" applyFont="1" applyFill="1" applyBorder="1" applyAlignment="1">
      <alignment horizontal="center"/>
    </xf>
    <xf numFmtId="0" fontId="5" fillId="2" borderId="24" xfId="0" applyFont="1" applyFill="1" applyBorder="1"/>
    <xf numFmtId="168" fontId="5" fillId="2" borderId="25" xfId="0" applyNumberFormat="1" applyFont="1" applyFill="1" applyBorder="1" applyAlignment="1">
      <alignment horizontal="centerContinuous"/>
    </xf>
    <xf numFmtId="168" fontId="8" fillId="2" borderId="35" xfId="0" applyNumberFormat="1" applyFont="1" applyFill="1" applyBorder="1" applyAlignment="1">
      <alignment horizontal="center"/>
    </xf>
    <xf numFmtId="168" fontId="5" fillId="2" borderId="35" xfId="0" applyNumberFormat="1" applyFont="1" applyFill="1" applyBorder="1" applyAlignment="1">
      <alignment horizontal="center"/>
    </xf>
    <xf numFmtId="168" fontId="5" fillId="2" borderId="28" xfId="0" applyNumberFormat="1" applyFont="1" applyFill="1" applyBorder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Alignment="1">
      <alignment vertical="center"/>
    </xf>
    <xf numFmtId="3" fontId="5" fillId="2" borderId="11" xfId="0" applyNumberFormat="1" applyFont="1" applyFill="1" applyBorder="1"/>
    <xf numFmtId="49" fontId="18" fillId="5" borderId="44" xfId="0" applyNumberFormat="1" applyFont="1" applyFill="1" applyBorder="1" applyAlignment="1">
      <alignment horizontal="center"/>
    </xf>
    <xf numFmtId="3" fontId="5" fillId="3" borderId="11" xfId="0" applyNumberFormat="1" applyFont="1" applyFill="1" applyBorder="1"/>
    <xf numFmtId="164" fontId="5" fillId="2" borderId="48" xfId="0" applyNumberFormat="1" applyFont="1" applyFill="1" applyBorder="1" applyAlignment="1">
      <alignment horizontal="left"/>
    </xf>
    <xf numFmtId="3" fontId="5" fillId="2" borderId="41" xfId="0" applyNumberFormat="1" applyFont="1" applyFill="1" applyBorder="1"/>
    <xf numFmtId="3" fontId="5" fillId="2" borderId="66" xfId="0" applyNumberFormat="1" applyFont="1" applyFill="1" applyBorder="1"/>
    <xf numFmtId="3" fontId="5" fillId="2" borderId="23" xfId="0" applyNumberFormat="1" applyFont="1" applyFill="1" applyBorder="1" applyProtection="1">
      <protection locked="0"/>
    </xf>
    <xf numFmtId="3" fontId="5" fillId="2" borderId="11" xfId="0" applyNumberFormat="1" applyFont="1" applyFill="1" applyBorder="1" applyProtection="1">
      <protection locked="0"/>
    </xf>
    <xf numFmtId="164" fontId="5" fillId="3" borderId="48" xfId="0" applyNumberFormat="1" applyFont="1" applyFill="1" applyBorder="1"/>
    <xf numFmtId="3" fontId="5" fillId="3" borderId="66" xfId="0" applyNumberFormat="1" applyFont="1" applyFill="1" applyBorder="1"/>
    <xf numFmtId="3" fontId="5" fillId="3" borderId="66" xfId="0" applyNumberFormat="1" applyFont="1" applyFill="1" applyBorder="1" applyProtection="1">
      <protection locked="0"/>
    </xf>
    <xf numFmtId="164" fontId="5" fillId="3" borderId="47" xfId="0" applyNumberFormat="1" applyFont="1" applyFill="1" applyBorder="1"/>
    <xf numFmtId="3" fontId="5" fillId="3" borderId="36" xfId="0" applyNumberFormat="1" applyFont="1" applyFill="1" applyBorder="1"/>
    <xf numFmtId="3" fontId="8" fillId="3" borderId="35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5" fillId="2" borderId="23" xfId="0" applyNumberFormat="1" applyFont="1" applyFill="1" applyBorder="1"/>
    <xf numFmtId="49" fontId="18" fillId="5" borderId="44" xfId="0" applyNumberFormat="1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5" fillId="2" borderId="48" xfId="0" applyFont="1" applyFill="1" applyBorder="1"/>
    <xf numFmtId="3" fontId="12" fillId="2" borderId="66" xfId="0" applyNumberFormat="1" applyFont="1" applyFill="1" applyBorder="1"/>
    <xf numFmtId="0" fontId="12" fillId="2" borderId="10" xfId="0" applyFont="1" applyFill="1" applyBorder="1"/>
    <xf numFmtId="3" fontId="12" fillId="2" borderId="11" xfId="0" applyNumberFormat="1" applyFont="1" applyFill="1" applyBorder="1"/>
    <xf numFmtId="0" fontId="12" fillId="3" borderId="48" xfId="0" applyFont="1" applyFill="1" applyBorder="1"/>
    <xf numFmtId="3" fontId="12" fillId="3" borderId="66" xfId="0" applyNumberFormat="1" applyFont="1" applyFill="1" applyBorder="1" applyProtection="1">
      <protection locked="0"/>
    </xf>
    <xf numFmtId="0" fontId="15" fillId="2" borderId="10" xfId="0" applyFont="1" applyFill="1" applyBorder="1"/>
    <xf numFmtId="3" fontId="12" fillId="3" borderId="66" xfId="0" applyNumberFormat="1" applyFont="1" applyFill="1" applyBorder="1"/>
    <xf numFmtId="0" fontId="7" fillId="3" borderId="52" xfId="0" applyFont="1" applyFill="1" applyBorder="1" applyAlignment="1">
      <alignment vertical="center"/>
    </xf>
    <xf numFmtId="3" fontId="7" fillId="3" borderId="53" xfId="0" applyNumberFormat="1" applyFont="1" applyFill="1" applyBorder="1" applyAlignment="1">
      <alignment horizontal="right" vertical="center"/>
    </xf>
    <xf numFmtId="3" fontId="7" fillId="3" borderId="53" xfId="0" applyNumberFormat="1" applyFont="1" applyFill="1" applyBorder="1" applyAlignment="1">
      <alignment vertical="center"/>
    </xf>
    <xf numFmtId="3" fontId="7" fillId="3" borderId="55" xfId="0" applyNumberFormat="1" applyFont="1" applyFill="1" applyBorder="1" applyAlignment="1">
      <alignment vertical="center"/>
    </xf>
    <xf numFmtId="3" fontId="18" fillId="5" borderId="44" xfId="0" applyNumberFormat="1" applyFont="1" applyFill="1" applyBorder="1" applyAlignment="1">
      <alignment horizontal="center" vertical="center"/>
    </xf>
    <xf numFmtId="3" fontId="18" fillId="5" borderId="46" xfId="0" applyNumberFormat="1" applyFont="1" applyFill="1" applyBorder="1" applyAlignment="1">
      <alignment horizontal="center" vertical="center"/>
    </xf>
    <xf numFmtId="0" fontId="12" fillId="2" borderId="48" xfId="0" applyFont="1" applyFill="1" applyBorder="1"/>
    <xf numFmtId="0" fontId="12" fillId="2" borderId="21" xfId="0" applyFont="1" applyFill="1" applyBorder="1"/>
    <xf numFmtId="3" fontId="12" fillId="2" borderId="23" xfId="0" applyNumberFormat="1" applyFont="1" applyFill="1" applyBorder="1"/>
    <xf numFmtId="0" fontId="12" fillId="3" borderId="10" xfId="0" applyFont="1" applyFill="1" applyBorder="1"/>
    <xf numFmtId="3" fontId="12" fillId="3" borderId="11" xfId="0" applyNumberFormat="1" applyFont="1" applyFill="1" applyBorder="1"/>
    <xf numFmtId="3" fontId="12" fillId="3" borderId="66" xfId="0" applyNumberFormat="1" applyFont="1" applyFill="1" applyBorder="1" applyAlignment="1">
      <alignment horizontal="right"/>
    </xf>
    <xf numFmtId="3" fontId="7" fillId="2" borderId="11" xfId="0" applyNumberFormat="1" applyFont="1" applyFill="1" applyBorder="1"/>
    <xf numFmtId="49" fontId="18" fillId="5" borderId="7" xfId="0" applyNumberFormat="1" applyFont="1" applyFill="1" applyBorder="1" applyAlignment="1">
      <alignment horizontal="left" vertical="center"/>
    </xf>
    <xf numFmtId="49" fontId="18" fillId="5" borderId="8" xfId="0" applyNumberFormat="1" applyFont="1" applyFill="1" applyBorder="1" applyAlignment="1">
      <alignment horizontal="left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57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8" fontId="5" fillId="3" borderId="41" xfId="0" applyNumberFormat="1" applyFont="1" applyFill="1" applyBorder="1" applyAlignment="1">
      <alignment horizontal="center"/>
    </xf>
    <xf numFmtId="168" fontId="5" fillId="3" borderId="60" xfId="0" applyNumberFormat="1" applyFont="1" applyFill="1" applyBorder="1" applyAlignment="1">
      <alignment horizontal="center"/>
    </xf>
    <xf numFmtId="168" fontId="5" fillId="2" borderId="31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168" fontId="5" fillId="3" borderId="31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168" fontId="5" fillId="3" borderId="35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932"/>
      <color rgb="FFC00000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>
    <pageSetUpPr fitToPage="1"/>
  </sheetPr>
  <dimension ref="A1:I44"/>
  <sheetViews>
    <sheetView showGridLines="0" tabSelected="1" zoomScale="63" zoomScaleNormal="63" zoomScalePageLayoutView="150" workbookViewId="0"/>
  </sheetViews>
  <sheetFormatPr defaultColWidth="9.08984375" defaultRowHeight="15.5" x14ac:dyDescent="0.35"/>
  <cols>
    <col min="1" max="1" width="3" style="2" customWidth="1"/>
    <col min="2" max="2" width="2.6328125" style="2" customWidth="1"/>
    <col min="3" max="3" width="38" style="2" customWidth="1"/>
    <col min="4" max="4" width="8.6328125" style="2" customWidth="1"/>
    <col min="5" max="5" width="9.453125" style="2" bestFit="1" customWidth="1"/>
    <col min="6" max="6" width="8.6328125" style="2" bestFit="1" customWidth="1"/>
    <col min="7" max="7" width="9.453125" style="2" bestFit="1" customWidth="1"/>
    <col min="8" max="8" width="8.6328125" style="2" bestFit="1" customWidth="1"/>
    <col min="9" max="9" width="9.453125" style="2" bestFit="1" customWidth="1"/>
    <col min="10" max="16384" width="9.08984375" style="2"/>
  </cols>
  <sheetData>
    <row r="1" spans="1:9" ht="23.5" x14ac:dyDescent="0.55000000000000004">
      <c r="A1" s="1" t="s">
        <v>42</v>
      </c>
    </row>
    <row r="3" spans="1:9" ht="18.5" x14ac:dyDescent="0.45">
      <c r="A3" s="3" t="s">
        <v>123</v>
      </c>
    </row>
    <row r="4" spans="1:9" ht="16" thickBot="1" x14ac:dyDescent="0.4">
      <c r="A4" s="4" t="s">
        <v>41</v>
      </c>
    </row>
    <row r="5" spans="1:9" s="5" customFormat="1" ht="25" customHeight="1" x14ac:dyDescent="0.25">
      <c r="A5" s="96" t="s">
        <v>30</v>
      </c>
      <c r="B5" s="54"/>
      <c r="C5" s="91"/>
      <c r="D5" s="92" t="s">
        <v>0</v>
      </c>
      <c r="E5" s="93"/>
      <c r="F5" s="92" t="s">
        <v>1</v>
      </c>
      <c r="G5" s="93"/>
      <c r="H5" s="94" t="s">
        <v>2</v>
      </c>
      <c r="I5" s="95"/>
    </row>
    <row r="6" spans="1:9" x14ac:dyDescent="0.35">
      <c r="A6" s="46" t="s">
        <v>135</v>
      </c>
      <c r="B6" s="42"/>
      <c r="C6" s="42"/>
      <c r="D6" s="6"/>
      <c r="E6" s="7">
        <v>17010</v>
      </c>
      <c r="F6" s="6"/>
      <c r="G6" s="7">
        <v>28350</v>
      </c>
      <c r="H6" s="42"/>
      <c r="I6" s="43">
        <v>11340</v>
      </c>
    </row>
    <row r="7" spans="1:9" x14ac:dyDescent="0.35">
      <c r="A7" s="44" t="s">
        <v>3</v>
      </c>
      <c r="B7" s="42"/>
      <c r="C7" s="42"/>
      <c r="D7" s="6"/>
      <c r="E7" s="8"/>
      <c r="F7" s="6"/>
      <c r="G7" s="8"/>
      <c r="H7" s="42"/>
      <c r="I7" s="45"/>
    </row>
    <row r="8" spans="1:9" x14ac:dyDescent="0.35">
      <c r="A8" s="46"/>
      <c r="B8" s="42" t="s">
        <v>4</v>
      </c>
      <c r="C8" s="42"/>
      <c r="D8" s="6"/>
      <c r="E8" s="8"/>
      <c r="F8" s="6"/>
      <c r="G8" s="8"/>
      <c r="H8" s="42"/>
      <c r="I8" s="45"/>
    </row>
    <row r="9" spans="1:9" x14ac:dyDescent="0.35">
      <c r="A9" s="46"/>
      <c r="B9" s="42"/>
      <c r="C9" s="47" t="s">
        <v>44</v>
      </c>
      <c r="D9" s="9">
        <v>2500</v>
      </c>
      <c r="E9" s="8"/>
      <c r="F9" s="9">
        <f>D12</f>
        <v>3250</v>
      </c>
      <c r="G9" s="8"/>
      <c r="H9" s="48">
        <f>F12</f>
        <v>2300</v>
      </c>
      <c r="I9" s="45"/>
    </row>
    <row r="10" spans="1:9" x14ac:dyDescent="0.35">
      <c r="A10" s="46"/>
      <c r="B10" s="49"/>
      <c r="C10" s="49" t="s">
        <v>31</v>
      </c>
      <c r="D10" s="55">
        <v>4770</v>
      </c>
      <c r="E10" s="10"/>
      <c r="F10" s="55">
        <v>4560</v>
      </c>
      <c r="G10" s="10"/>
      <c r="H10" s="56">
        <v>4500</v>
      </c>
      <c r="I10" s="50"/>
    </row>
    <row r="11" spans="1:9" x14ac:dyDescent="0.35">
      <c r="A11" s="51"/>
      <c r="B11" s="49"/>
      <c r="C11" s="47" t="s">
        <v>140</v>
      </c>
      <c r="D11" s="11">
        <f>D10+D9</f>
        <v>7270</v>
      </c>
      <c r="E11" s="10"/>
      <c r="F11" s="11">
        <f>F10+F9</f>
        <v>7810</v>
      </c>
      <c r="G11" s="10"/>
      <c r="H11" s="49">
        <f>H10+H9</f>
        <v>6800</v>
      </c>
      <c r="I11" s="50"/>
    </row>
    <row r="12" spans="1:9" x14ac:dyDescent="0.35">
      <c r="A12" s="63"/>
      <c r="B12" s="64"/>
      <c r="C12" s="65" t="s">
        <v>45</v>
      </c>
      <c r="D12" s="66">
        <v>3250</v>
      </c>
      <c r="E12" s="67"/>
      <c r="F12" s="66">
        <v>2300</v>
      </c>
      <c r="G12" s="67"/>
      <c r="H12" s="68">
        <v>2800</v>
      </c>
      <c r="I12" s="69"/>
    </row>
    <row r="13" spans="1:9" x14ac:dyDescent="0.35">
      <c r="A13" s="57"/>
      <c r="B13" s="58" t="s">
        <v>134</v>
      </c>
      <c r="C13" s="58"/>
      <c r="D13" s="59">
        <f>+D11-D12</f>
        <v>4020</v>
      </c>
      <c r="E13" s="60"/>
      <c r="F13" s="59">
        <f>+F11-F12</f>
        <v>5510</v>
      </c>
      <c r="G13" s="60"/>
      <c r="H13" s="61">
        <f>+H11-H12</f>
        <v>4000</v>
      </c>
      <c r="I13" s="62"/>
    </row>
    <row r="14" spans="1:9" x14ac:dyDescent="0.35">
      <c r="A14" s="63"/>
      <c r="B14" s="64" t="s">
        <v>32</v>
      </c>
      <c r="C14" s="64"/>
      <c r="D14" s="66">
        <v>5550</v>
      </c>
      <c r="E14" s="67"/>
      <c r="F14" s="66">
        <v>7600</v>
      </c>
      <c r="G14" s="67"/>
      <c r="H14" s="68">
        <v>5520</v>
      </c>
      <c r="I14" s="69"/>
    </row>
    <row r="15" spans="1:9" x14ac:dyDescent="0.35">
      <c r="A15" s="57"/>
      <c r="B15" s="61" t="s">
        <v>43</v>
      </c>
      <c r="C15" s="61"/>
      <c r="D15" s="59">
        <f>+D13+D14</f>
        <v>9570</v>
      </c>
      <c r="E15" s="60"/>
      <c r="F15" s="59">
        <f>+F13+F14</f>
        <v>13110</v>
      </c>
      <c r="G15" s="60"/>
      <c r="H15" s="61">
        <f>+H13+H14</f>
        <v>9520</v>
      </c>
      <c r="I15" s="62"/>
    </row>
    <row r="16" spans="1:9" x14ac:dyDescent="0.35">
      <c r="A16" s="46"/>
      <c r="B16" s="52" t="s">
        <v>33</v>
      </c>
      <c r="C16" s="42"/>
      <c r="D16" s="6"/>
      <c r="E16" s="8"/>
      <c r="F16" s="6"/>
      <c r="G16" s="8"/>
      <c r="H16" s="42"/>
      <c r="I16" s="45"/>
    </row>
    <row r="17" spans="1:9" x14ac:dyDescent="0.35">
      <c r="A17" s="46"/>
      <c r="B17" s="42"/>
      <c r="C17" s="53" t="str">
        <f>+C9</f>
        <v>+ Lager primo</v>
      </c>
      <c r="D17" s="12">
        <v>4500</v>
      </c>
      <c r="E17" s="8"/>
      <c r="F17" s="12">
        <f>D19</f>
        <v>4590</v>
      </c>
      <c r="G17" s="8"/>
      <c r="H17" s="13">
        <f>F19</f>
        <v>1900</v>
      </c>
      <c r="I17" s="45"/>
    </row>
    <row r="18" spans="1:9" x14ac:dyDescent="0.35">
      <c r="A18" s="46"/>
      <c r="B18" s="42"/>
      <c r="C18" s="47" t="s">
        <v>136</v>
      </c>
      <c r="D18" s="6">
        <f>+D17+D15</f>
        <v>14070</v>
      </c>
      <c r="E18" s="8"/>
      <c r="F18" s="6">
        <f>+F17+F15</f>
        <v>17700</v>
      </c>
      <c r="G18" s="8"/>
      <c r="H18" s="42">
        <f>+H17+H15</f>
        <v>11420</v>
      </c>
      <c r="I18" s="45"/>
    </row>
    <row r="19" spans="1:9" x14ac:dyDescent="0.35">
      <c r="A19" s="63"/>
      <c r="B19" s="64"/>
      <c r="C19" s="65" t="str">
        <f>+C12</f>
        <v>- Lager ultimo</v>
      </c>
      <c r="D19" s="66">
        <v>4590</v>
      </c>
      <c r="E19" s="67"/>
      <c r="F19" s="66">
        <v>1900</v>
      </c>
      <c r="G19" s="67"/>
      <c r="H19" s="68">
        <v>5100</v>
      </c>
      <c r="I19" s="69"/>
    </row>
    <row r="20" spans="1:9" x14ac:dyDescent="0.35">
      <c r="A20" s="57"/>
      <c r="B20" s="61" t="s">
        <v>34</v>
      </c>
      <c r="C20" s="61"/>
      <c r="D20" s="59">
        <f>+D18-D19</f>
        <v>9480</v>
      </c>
      <c r="E20" s="60"/>
      <c r="F20" s="59">
        <f>+F18-F19</f>
        <v>15800</v>
      </c>
      <c r="G20" s="60"/>
      <c r="H20" s="61">
        <f>+H18-H19</f>
        <v>6320</v>
      </c>
      <c r="I20" s="62"/>
    </row>
    <row r="21" spans="1:9" x14ac:dyDescent="0.35">
      <c r="A21" s="46"/>
      <c r="B21" s="42" t="s">
        <v>35</v>
      </c>
      <c r="C21" s="42"/>
      <c r="D21" s="9">
        <v>522</v>
      </c>
      <c r="E21" s="8"/>
      <c r="F21" s="9">
        <v>522</v>
      </c>
      <c r="G21" s="8"/>
      <c r="H21" s="48">
        <v>522</v>
      </c>
      <c r="I21" s="45"/>
    </row>
    <row r="22" spans="1:9" x14ac:dyDescent="0.35">
      <c r="A22" s="46"/>
      <c r="B22" s="42" t="s">
        <v>124</v>
      </c>
      <c r="C22" s="42"/>
      <c r="D22" s="9">
        <v>274</v>
      </c>
      <c r="E22" s="8"/>
      <c r="F22" s="9">
        <v>294</v>
      </c>
      <c r="G22" s="8"/>
      <c r="H22" s="48">
        <v>234</v>
      </c>
      <c r="I22" s="45"/>
    </row>
    <row r="23" spans="1:9" x14ac:dyDescent="0.35">
      <c r="A23" s="46"/>
      <c r="B23" s="42" t="s">
        <v>125</v>
      </c>
      <c r="C23" s="42"/>
      <c r="D23" s="9">
        <v>200</v>
      </c>
      <c r="E23" s="8"/>
      <c r="F23" s="9">
        <v>300</v>
      </c>
      <c r="G23" s="8"/>
      <c r="H23" s="48">
        <v>190</v>
      </c>
      <c r="I23" s="45"/>
    </row>
    <row r="24" spans="1:9" x14ac:dyDescent="0.35">
      <c r="A24" s="46"/>
      <c r="B24" s="42" t="s">
        <v>36</v>
      </c>
      <c r="C24" s="42"/>
      <c r="D24" s="9">
        <v>70</v>
      </c>
      <c r="E24" s="8"/>
      <c r="F24" s="9">
        <v>520</v>
      </c>
      <c r="G24" s="8"/>
      <c r="H24" s="48">
        <v>240</v>
      </c>
      <c r="I24" s="45"/>
    </row>
    <row r="25" spans="1:9" x14ac:dyDescent="0.35">
      <c r="A25" s="46"/>
      <c r="B25" s="42" t="s">
        <v>38</v>
      </c>
      <c r="C25" s="42"/>
      <c r="D25" s="9">
        <v>1880</v>
      </c>
      <c r="E25" s="8"/>
      <c r="F25" s="9">
        <v>1880</v>
      </c>
      <c r="G25" s="8"/>
      <c r="H25" s="48">
        <v>1880</v>
      </c>
      <c r="I25" s="45"/>
    </row>
    <row r="26" spans="1:9" x14ac:dyDescent="0.35">
      <c r="A26" s="46"/>
      <c r="B26" s="42" t="s">
        <v>46</v>
      </c>
      <c r="C26" s="42"/>
      <c r="D26" s="9">
        <v>564</v>
      </c>
      <c r="E26" s="8"/>
      <c r="F26" s="9">
        <v>324</v>
      </c>
      <c r="G26" s="8"/>
      <c r="H26" s="48">
        <v>464</v>
      </c>
      <c r="I26" s="45"/>
    </row>
    <row r="27" spans="1:9" x14ac:dyDescent="0.35">
      <c r="A27" s="46"/>
      <c r="B27" s="42" t="s">
        <v>126</v>
      </c>
      <c r="C27" s="42"/>
      <c r="D27" s="9">
        <v>110</v>
      </c>
      <c r="E27" s="8"/>
      <c r="F27" s="9">
        <v>110</v>
      </c>
      <c r="G27" s="8"/>
      <c r="H27" s="48">
        <v>100</v>
      </c>
      <c r="I27" s="45"/>
    </row>
    <row r="28" spans="1:9" x14ac:dyDescent="0.35">
      <c r="A28" s="46"/>
      <c r="B28" s="42" t="s">
        <v>37</v>
      </c>
      <c r="C28" s="42"/>
      <c r="D28" s="9">
        <v>80</v>
      </c>
      <c r="E28" s="8"/>
      <c r="F28" s="9">
        <v>100</v>
      </c>
      <c r="G28" s="8"/>
      <c r="H28" s="48">
        <v>70</v>
      </c>
      <c r="I28" s="45"/>
    </row>
    <row r="29" spans="1:9" x14ac:dyDescent="0.35">
      <c r="A29" s="46"/>
      <c r="B29" s="42" t="s">
        <v>5</v>
      </c>
      <c r="C29" s="42"/>
      <c r="D29" s="9">
        <v>90</v>
      </c>
      <c r="E29" s="8"/>
      <c r="F29" s="9">
        <v>260</v>
      </c>
      <c r="G29" s="8"/>
      <c r="H29" s="48">
        <v>50</v>
      </c>
      <c r="I29" s="45"/>
    </row>
    <row r="30" spans="1:9" x14ac:dyDescent="0.35">
      <c r="A30" s="46"/>
      <c r="B30" s="42" t="s">
        <v>127</v>
      </c>
      <c r="C30" s="42"/>
      <c r="D30" s="9">
        <v>170</v>
      </c>
      <c r="E30" s="8"/>
      <c r="F30" s="9">
        <v>220</v>
      </c>
      <c r="G30" s="8"/>
      <c r="H30" s="48">
        <v>170</v>
      </c>
      <c r="I30" s="45"/>
    </row>
    <row r="31" spans="1:9" x14ac:dyDescent="0.35">
      <c r="A31" s="46"/>
      <c r="B31" s="42" t="s">
        <v>6</v>
      </c>
      <c r="C31" s="42"/>
      <c r="D31" s="9">
        <v>900</v>
      </c>
      <c r="E31" s="8"/>
      <c r="F31" s="9">
        <v>2300</v>
      </c>
      <c r="G31" s="8"/>
      <c r="H31" s="48">
        <v>300</v>
      </c>
      <c r="I31" s="45"/>
    </row>
    <row r="32" spans="1:9" x14ac:dyDescent="0.35">
      <c r="A32" s="46"/>
      <c r="B32" s="42" t="s">
        <v>7</v>
      </c>
      <c r="C32" s="42"/>
      <c r="D32" s="9">
        <v>350</v>
      </c>
      <c r="E32" s="8"/>
      <c r="F32" s="9">
        <v>550</v>
      </c>
      <c r="G32" s="8"/>
      <c r="H32" s="48">
        <v>900</v>
      </c>
      <c r="I32" s="45"/>
    </row>
    <row r="33" spans="1:9" x14ac:dyDescent="0.35">
      <c r="A33" s="46"/>
      <c r="B33" s="42" t="s">
        <v>8</v>
      </c>
      <c r="C33" s="42"/>
      <c r="D33" s="9">
        <v>210</v>
      </c>
      <c r="E33" s="8"/>
      <c r="F33" s="9">
        <v>130</v>
      </c>
      <c r="G33" s="8"/>
      <c r="H33" s="48">
        <v>360</v>
      </c>
      <c r="I33" s="45"/>
    </row>
    <row r="34" spans="1:9" x14ac:dyDescent="0.35">
      <c r="A34" s="46"/>
      <c r="B34" s="42" t="s">
        <v>9</v>
      </c>
      <c r="C34" s="42"/>
      <c r="D34" s="9">
        <v>100</v>
      </c>
      <c r="E34" s="8"/>
      <c r="F34" s="9">
        <v>150</v>
      </c>
      <c r="G34" s="8"/>
      <c r="H34" s="48">
        <v>50</v>
      </c>
      <c r="I34" s="45"/>
    </row>
    <row r="35" spans="1:9" x14ac:dyDescent="0.35">
      <c r="A35" s="46"/>
      <c r="B35" s="42" t="s">
        <v>128</v>
      </c>
      <c r="C35" s="42"/>
      <c r="D35" s="9">
        <v>300</v>
      </c>
      <c r="E35" s="8"/>
      <c r="F35" s="9">
        <v>700</v>
      </c>
      <c r="G35" s="8"/>
      <c r="H35" s="48">
        <v>300</v>
      </c>
      <c r="I35" s="45"/>
    </row>
    <row r="36" spans="1:9" x14ac:dyDescent="0.35">
      <c r="A36" s="46"/>
      <c r="B36" s="42" t="s">
        <v>39</v>
      </c>
      <c r="C36" s="42"/>
      <c r="D36" s="9">
        <v>60</v>
      </c>
      <c r="E36" s="8"/>
      <c r="F36" s="9">
        <v>100</v>
      </c>
      <c r="G36" s="8"/>
      <c r="H36" s="48">
        <v>50</v>
      </c>
      <c r="I36" s="45"/>
    </row>
    <row r="37" spans="1:9" x14ac:dyDescent="0.35">
      <c r="A37" s="63"/>
      <c r="B37" s="64" t="s">
        <v>10</v>
      </c>
      <c r="C37" s="64"/>
      <c r="D37" s="66">
        <v>160</v>
      </c>
      <c r="E37" s="67">
        <f>SUM(D20:D37)</f>
        <v>15520</v>
      </c>
      <c r="F37" s="66">
        <v>160</v>
      </c>
      <c r="G37" s="67">
        <f>SUM(F20:F37)</f>
        <v>24420</v>
      </c>
      <c r="H37" s="68">
        <v>160</v>
      </c>
      <c r="I37" s="69">
        <f>SUM(H20:H37)</f>
        <v>12360</v>
      </c>
    </row>
    <row r="38" spans="1:9" s="38" customFormat="1" ht="25" customHeight="1" thickBot="1" x14ac:dyDescent="0.3">
      <c r="A38" s="70" t="s">
        <v>40</v>
      </c>
      <c r="B38" s="99"/>
      <c r="C38" s="99"/>
      <c r="D38" s="100"/>
      <c r="E38" s="101">
        <f>E6-E37</f>
        <v>1490</v>
      </c>
      <c r="F38" s="100"/>
      <c r="G38" s="101">
        <f>G6-G37</f>
        <v>3930</v>
      </c>
      <c r="H38" s="99"/>
      <c r="I38" s="102">
        <f>I6-I37</f>
        <v>-1020</v>
      </c>
    </row>
    <row r="44" spans="1:9" x14ac:dyDescent="0.35">
      <c r="C44" s="14">
        <f>E38+G38+I38/10</f>
        <v>5318</v>
      </c>
    </row>
  </sheetData>
  <customSheetViews>
    <customSheetView guid="{033FFEBF-DABF-11D2-9454-00104B3335AC}" scale="75" showPageBreaks="1" showGridLines="0" showRuler="0" topLeftCell="A30">
      <selection activeCell="C33" sqref="C33"/>
      <pageMargins left="0.98425196850393704" right="0.86614173228346458" top="0.98425196850393704" bottom="0.98425196850393704" header="0.39370078740157483" footer="0.39370078740157483"/>
      <pageSetup paperSize="9" scale="94" firstPageNumber="3" orientation="portrait" blackAndWhite="1" useFirstPageNumber="1" horizontalDpi="300" verticalDpi="300"/>
      <headerFooter alignWithMargins="0">
        <oddHeader>&amp;C&amp;"Times New Roman,normal"&amp;20Lysstrejf A/S</oddHeader>
      </headerFooter>
    </customSheetView>
  </customSheetViews>
  <phoneticPr fontId="0" type="noConversion"/>
  <printOptions gridLinesSet="0"/>
  <pageMargins left="0.98425196850393704" right="0.86614173228346458" top="0.98425196850393704" bottom="0.98425196850393704" header="0.39370078740157483" footer="0.39370078740157483"/>
  <pageSetup paperSize="9" scale="94" firstPageNumber="3" orientation="portrait" blackAndWhite="1" useFirstPageNumber="1" horizontalDpi="300" verticalDpi="300" r:id="rId1"/>
  <headerFooter alignWithMargins="0">
    <oddHeader>&amp;C&amp;"Times New Roman,normal"&amp;20Lysstrejf A/S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6">
    <pageSetUpPr fitToPage="1"/>
  </sheetPr>
  <dimension ref="A1:L55"/>
  <sheetViews>
    <sheetView showGridLines="0" zoomScale="59" zoomScaleNormal="59" zoomScalePageLayoutView="150" workbookViewId="0"/>
  </sheetViews>
  <sheetFormatPr defaultColWidth="9.08984375" defaultRowHeight="15.5" x14ac:dyDescent="0.35"/>
  <cols>
    <col min="1" max="2" width="3.6328125" style="2" customWidth="1"/>
    <col min="3" max="3" width="38.6328125" style="2" customWidth="1"/>
    <col min="4" max="7" width="12.6328125" style="2" customWidth="1"/>
    <col min="8" max="16384" width="9.08984375" style="2"/>
  </cols>
  <sheetData>
    <row r="1" spans="1:7" ht="23.5" x14ac:dyDescent="0.55000000000000004">
      <c r="A1" s="1" t="s">
        <v>42</v>
      </c>
    </row>
    <row r="3" spans="1:7" ht="18.5" x14ac:dyDescent="0.45">
      <c r="A3" s="3" t="s">
        <v>123</v>
      </c>
    </row>
    <row r="4" spans="1:7" ht="13.75" customHeight="1" thickBot="1" x14ac:dyDescent="0.4">
      <c r="A4" s="4" t="s">
        <v>47</v>
      </c>
    </row>
    <row r="5" spans="1:7" s="36" customFormat="1" ht="25" customHeight="1" x14ac:dyDescent="0.25">
      <c r="A5" s="249" t="s">
        <v>30</v>
      </c>
      <c r="B5" s="250"/>
      <c r="C5" s="250"/>
      <c r="D5" s="97" t="s">
        <v>48</v>
      </c>
      <c r="E5" s="97" t="s">
        <v>49</v>
      </c>
      <c r="F5" s="97" t="s">
        <v>50</v>
      </c>
      <c r="G5" s="98" t="s">
        <v>51</v>
      </c>
    </row>
    <row r="6" spans="1:7" x14ac:dyDescent="0.35">
      <c r="A6" s="103" t="s">
        <v>11</v>
      </c>
      <c r="B6" s="39"/>
      <c r="C6" s="39"/>
      <c r="D6" s="78"/>
      <c r="E6" s="78"/>
      <c r="F6" s="78"/>
      <c r="G6" s="71"/>
    </row>
    <row r="7" spans="1:7" x14ac:dyDescent="0.35">
      <c r="A7" s="72"/>
      <c r="B7" s="40" t="s">
        <v>142</v>
      </c>
      <c r="C7" s="39"/>
      <c r="D7" s="78"/>
      <c r="E7" s="78"/>
      <c r="F7" s="78"/>
      <c r="G7" s="71"/>
    </row>
    <row r="8" spans="1:7" x14ac:dyDescent="0.35">
      <c r="A8" s="72"/>
      <c r="B8" s="39" t="s">
        <v>16</v>
      </c>
      <c r="C8" s="39"/>
      <c r="D8" s="78"/>
      <c r="E8" s="78"/>
      <c r="F8" s="78"/>
      <c r="G8" s="73"/>
    </row>
    <row r="9" spans="1:7" x14ac:dyDescent="0.35">
      <c r="A9" s="72"/>
      <c r="B9" s="39"/>
      <c r="C9" s="39" t="s">
        <v>17</v>
      </c>
      <c r="D9" s="79"/>
      <c r="E9" s="79">
        <f>D13</f>
        <v>4660</v>
      </c>
      <c r="F9" s="79">
        <f>E13</f>
        <v>4698</v>
      </c>
      <c r="G9" s="73">
        <f>F13</f>
        <v>4176</v>
      </c>
    </row>
    <row r="10" spans="1:7" x14ac:dyDescent="0.35">
      <c r="A10" s="72"/>
      <c r="B10" s="39"/>
      <c r="C10" s="83" t="s">
        <v>18</v>
      </c>
      <c r="D10" s="84"/>
      <c r="E10" s="84">
        <v>560</v>
      </c>
      <c r="F10" s="84"/>
      <c r="G10" s="85"/>
    </row>
    <row r="11" spans="1:7" x14ac:dyDescent="0.35">
      <c r="A11" s="72"/>
      <c r="B11" s="39"/>
      <c r="C11" s="39" t="s">
        <v>138</v>
      </c>
      <c r="D11" s="79"/>
      <c r="E11" s="79">
        <f>E9+E10</f>
        <v>5220</v>
      </c>
      <c r="F11" s="79">
        <f>F9+F10</f>
        <v>4698</v>
      </c>
      <c r="G11" s="73">
        <f>G9+G10</f>
        <v>4176</v>
      </c>
    </row>
    <row r="12" spans="1:7" x14ac:dyDescent="0.35">
      <c r="A12" s="72"/>
      <c r="B12" s="39"/>
      <c r="C12" s="83" t="s">
        <v>19</v>
      </c>
      <c r="D12" s="84"/>
      <c r="E12" s="84">
        <f>E11*0.1</f>
        <v>522</v>
      </c>
      <c r="F12" s="84">
        <f>E12</f>
        <v>522</v>
      </c>
      <c r="G12" s="85">
        <f>F12</f>
        <v>522</v>
      </c>
    </row>
    <row r="13" spans="1:7" x14ac:dyDescent="0.35">
      <c r="A13" s="72"/>
      <c r="B13" s="39"/>
      <c r="C13" s="77" t="s">
        <v>20</v>
      </c>
      <c r="D13" s="80">
        <f>4660</f>
        <v>4660</v>
      </c>
      <c r="E13" s="79">
        <f>E11-E12</f>
        <v>4698</v>
      </c>
      <c r="F13" s="79">
        <f>F11-F12</f>
        <v>4176</v>
      </c>
      <c r="G13" s="73">
        <f>G11-G12</f>
        <v>3654</v>
      </c>
    </row>
    <row r="14" spans="1:7" x14ac:dyDescent="0.35">
      <c r="A14" s="72"/>
      <c r="B14" s="39" t="s">
        <v>139</v>
      </c>
      <c r="C14" s="39"/>
      <c r="D14" s="79"/>
      <c r="E14" s="79"/>
      <c r="F14" s="79"/>
      <c r="G14" s="73"/>
    </row>
    <row r="15" spans="1:7" x14ac:dyDescent="0.35">
      <c r="A15" s="72"/>
      <c r="B15" s="39"/>
      <c r="C15" s="39" t="s">
        <v>17</v>
      </c>
      <c r="D15" s="79"/>
      <c r="E15" s="79">
        <f>D17</f>
        <v>1140</v>
      </c>
      <c r="F15" s="79">
        <f>E17</f>
        <v>1026</v>
      </c>
      <c r="G15" s="73">
        <f>F17</f>
        <v>912</v>
      </c>
    </row>
    <row r="16" spans="1:7" x14ac:dyDescent="0.35">
      <c r="A16" s="72"/>
      <c r="B16" s="39"/>
      <c r="C16" s="83" t="s">
        <v>19</v>
      </c>
      <c r="D16" s="84"/>
      <c r="E16" s="84">
        <f>E15*0.1</f>
        <v>114</v>
      </c>
      <c r="F16" s="84">
        <f>E16</f>
        <v>114</v>
      </c>
      <c r="G16" s="85">
        <f>F16</f>
        <v>114</v>
      </c>
    </row>
    <row r="17" spans="1:7" x14ac:dyDescent="0.35">
      <c r="A17" s="72"/>
      <c r="B17" s="39"/>
      <c r="C17" s="39" t="s">
        <v>20</v>
      </c>
      <c r="D17" s="79">
        <v>1140</v>
      </c>
      <c r="E17" s="79">
        <f>E15-E16</f>
        <v>1026</v>
      </c>
      <c r="F17" s="79">
        <f>F15-F16</f>
        <v>912</v>
      </c>
      <c r="G17" s="73">
        <f>G15-G16</f>
        <v>798</v>
      </c>
    </row>
    <row r="18" spans="1:7" x14ac:dyDescent="0.35">
      <c r="A18" s="72"/>
      <c r="B18" s="39" t="s">
        <v>21</v>
      </c>
      <c r="C18" s="39"/>
      <c r="D18" s="79"/>
      <c r="E18" s="79"/>
      <c r="F18" s="79"/>
      <c r="G18" s="73"/>
    </row>
    <row r="19" spans="1:7" x14ac:dyDescent="0.35">
      <c r="A19" s="72"/>
      <c r="B19" s="39"/>
      <c r="C19" s="39" t="s">
        <v>17</v>
      </c>
      <c r="D19" s="79"/>
      <c r="E19" s="79">
        <f>D21</f>
        <v>11170</v>
      </c>
      <c r="F19" s="79">
        <f>E21</f>
        <v>11006</v>
      </c>
      <c r="G19" s="73">
        <f>F21</f>
        <v>10842</v>
      </c>
    </row>
    <row r="20" spans="1:7" x14ac:dyDescent="0.35">
      <c r="A20" s="72"/>
      <c r="B20" s="39"/>
      <c r="C20" s="83" t="s">
        <v>19</v>
      </c>
      <c r="D20" s="84"/>
      <c r="E20" s="84">
        <v>164</v>
      </c>
      <c r="F20" s="84">
        <f>E20</f>
        <v>164</v>
      </c>
      <c r="G20" s="85">
        <f>F20</f>
        <v>164</v>
      </c>
    </row>
    <row r="21" spans="1:7" x14ac:dyDescent="0.35">
      <c r="A21" s="72"/>
      <c r="B21" s="39"/>
      <c r="C21" s="39" t="s">
        <v>20</v>
      </c>
      <c r="D21" s="79">
        <v>11170</v>
      </c>
      <c r="E21" s="78">
        <f>E19-E20</f>
        <v>11006</v>
      </c>
      <c r="F21" s="78">
        <f>F19-F20</f>
        <v>10842</v>
      </c>
      <c r="G21" s="71">
        <f>G19-G20</f>
        <v>10678</v>
      </c>
    </row>
    <row r="22" spans="1:7" x14ac:dyDescent="0.35">
      <c r="A22" s="72"/>
      <c r="B22" s="108" t="s">
        <v>143</v>
      </c>
      <c r="C22" s="109"/>
      <c r="D22" s="110">
        <f>+D21+D17+D13</f>
        <v>16970</v>
      </c>
      <c r="E22" s="110">
        <f t="shared" ref="E22:F22" si="0">+E21+E17+E13</f>
        <v>16730</v>
      </c>
      <c r="F22" s="110">
        <f t="shared" si="0"/>
        <v>15930</v>
      </c>
      <c r="G22" s="111">
        <f>G21+G17+G13</f>
        <v>15130</v>
      </c>
    </row>
    <row r="23" spans="1:7" x14ac:dyDescent="0.35">
      <c r="A23" s="72"/>
      <c r="B23" s="39"/>
      <c r="C23" s="39"/>
      <c r="D23" s="78"/>
      <c r="E23" s="78"/>
      <c r="F23" s="78"/>
      <c r="G23" s="73"/>
    </row>
    <row r="24" spans="1:7" x14ac:dyDescent="0.35">
      <c r="A24" s="74"/>
      <c r="B24" s="40" t="s">
        <v>141</v>
      </c>
      <c r="C24" s="39"/>
      <c r="D24" s="79"/>
      <c r="E24" s="79"/>
      <c r="F24" s="78"/>
      <c r="G24" s="73"/>
    </row>
    <row r="25" spans="1:7" x14ac:dyDescent="0.35">
      <c r="A25" s="74"/>
      <c r="B25" s="39" t="s">
        <v>13</v>
      </c>
      <c r="C25" s="39"/>
      <c r="D25" s="79">
        <v>8412</v>
      </c>
      <c r="E25" s="79">
        <v>13072</v>
      </c>
      <c r="F25" s="78">
        <v>21492</v>
      </c>
      <c r="G25" s="73">
        <v>9612</v>
      </c>
    </row>
    <row r="26" spans="1:7" s="38" customFormat="1" x14ac:dyDescent="0.25">
      <c r="A26" s="75"/>
      <c r="B26" s="41" t="s">
        <v>14</v>
      </c>
      <c r="C26" s="41"/>
      <c r="D26" s="81">
        <f>'Tabel 1'!D9</f>
        <v>2500</v>
      </c>
      <c r="E26" s="81">
        <f>'Tabel 1'!F9</f>
        <v>3250</v>
      </c>
      <c r="F26" s="82">
        <f>'Tabel 1'!H9</f>
        <v>2300</v>
      </c>
      <c r="G26" s="76">
        <f>'Tabel 1'!H12</f>
        <v>2800</v>
      </c>
    </row>
    <row r="27" spans="1:7" x14ac:dyDescent="0.35">
      <c r="A27" s="74"/>
      <c r="B27" s="83" t="s">
        <v>15</v>
      </c>
      <c r="C27" s="84"/>
      <c r="D27" s="84">
        <f>'Tabel 1'!D17</f>
        <v>4500</v>
      </c>
      <c r="E27" s="84">
        <f>'Tabel 1'!F17</f>
        <v>4590</v>
      </c>
      <c r="F27" s="85">
        <f>'Tabel 1'!H17</f>
        <v>1900</v>
      </c>
      <c r="G27" s="85">
        <f>'Tabel 1'!H19</f>
        <v>5100</v>
      </c>
    </row>
    <row r="28" spans="1:7" x14ac:dyDescent="0.35">
      <c r="A28" s="72"/>
      <c r="B28" s="105" t="s">
        <v>76</v>
      </c>
      <c r="C28" s="37"/>
      <c r="D28" s="106">
        <f>SUM(D25:D27)</f>
        <v>15412</v>
      </c>
      <c r="E28" s="106">
        <f t="shared" ref="E28:F28" si="1">SUM(E25:E27)</f>
        <v>20912</v>
      </c>
      <c r="F28" s="106">
        <f t="shared" si="1"/>
        <v>25692</v>
      </c>
      <c r="G28" s="107">
        <f>SUM(G25:G27)</f>
        <v>17512</v>
      </c>
    </row>
    <row r="29" spans="1:7" x14ac:dyDescent="0.35">
      <c r="A29" s="72"/>
      <c r="B29" s="39"/>
      <c r="C29" s="39"/>
      <c r="D29" s="78"/>
      <c r="E29" s="78"/>
      <c r="F29" s="78"/>
      <c r="G29" s="73"/>
    </row>
    <row r="30" spans="1:7" x14ac:dyDescent="0.35">
      <c r="A30" s="72"/>
      <c r="B30" s="40" t="s">
        <v>75</v>
      </c>
      <c r="C30" s="39"/>
      <c r="D30" s="78"/>
      <c r="E30" s="78"/>
      <c r="F30" s="78"/>
      <c r="G30" s="73"/>
    </row>
    <row r="31" spans="1:7" x14ac:dyDescent="0.35">
      <c r="A31" s="74"/>
      <c r="B31" s="83" t="s">
        <v>12</v>
      </c>
      <c r="C31" s="84"/>
      <c r="D31" s="84">
        <v>766</v>
      </c>
      <c r="E31" s="84">
        <v>829</v>
      </c>
      <c r="F31" s="85">
        <v>379</v>
      </c>
      <c r="G31" s="85">
        <v>816</v>
      </c>
    </row>
    <row r="32" spans="1:7" x14ac:dyDescent="0.35">
      <c r="A32" s="86"/>
      <c r="B32" s="112" t="s">
        <v>137</v>
      </c>
      <c r="C32" s="83"/>
      <c r="D32" s="113">
        <f>SUM(D29:D31)</f>
        <v>766</v>
      </c>
      <c r="E32" s="113">
        <f t="shared" ref="E32" si="2">SUM(E29:E31)</f>
        <v>829</v>
      </c>
      <c r="F32" s="113">
        <f t="shared" ref="F32" si="3">SUM(F29:F31)</f>
        <v>379</v>
      </c>
      <c r="G32" s="114">
        <f>SUM(G29:G31)</f>
        <v>816</v>
      </c>
    </row>
    <row r="33" spans="1:7" s="5" customFormat="1" ht="25" customHeight="1" thickBot="1" x14ac:dyDescent="0.3">
      <c r="A33" s="87" t="s">
        <v>22</v>
      </c>
      <c r="B33" s="88"/>
      <c r="C33" s="88"/>
      <c r="D33" s="89">
        <f>D22+D28+D32</f>
        <v>33148</v>
      </c>
      <c r="E33" s="89">
        <f t="shared" ref="E33" si="4">E22+E28+E32</f>
        <v>38471</v>
      </c>
      <c r="F33" s="89">
        <f>F22+F28+F32</f>
        <v>42001</v>
      </c>
      <c r="G33" s="90">
        <f>G22+G28+G32</f>
        <v>33458</v>
      </c>
    </row>
    <row r="34" spans="1:7" x14ac:dyDescent="0.35">
      <c r="A34" s="104" t="s">
        <v>23</v>
      </c>
      <c r="B34" s="39"/>
      <c r="C34" s="39"/>
      <c r="D34" s="78"/>
      <c r="E34" s="78"/>
      <c r="F34" s="78"/>
      <c r="G34" s="71"/>
    </row>
    <row r="35" spans="1:7" x14ac:dyDescent="0.35">
      <c r="A35" s="72"/>
      <c r="B35" s="40" t="s">
        <v>77</v>
      </c>
      <c r="C35" s="39"/>
      <c r="D35" s="78"/>
      <c r="E35" s="78"/>
      <c r="F35" s="78"/>
      <c r="G35" s="71"/>
    </row>
    <row r="36" spans="1:7" x14ac:dyDescent="0.35">
      <c r="A36" s="74"/>
      <c r="B36" s="39" t="s">
        <v>28</v>
      </c>
      <c r="C36" s="39"/>
      <c r="D36" s="79">
        <v>8000</v>
      </c>
      <c r="E36" s="79">
        <v>8000</v>
      </c>
      <c r="F36" s="79">
        <v>8000</v>
      </c>
      <c r="G36" s="73">
        <v>8000</v>
      </c>
    </row>
    <row r="37" spans="1:7" x14ac:dyDescent="0.35">
      <c r="A37" s="74"/>
      <c r="B37" s="39" t="s">
        <v>57</v>
      </c>
      <c r="C37" s="39"/>
      <c r="D37" s="79">
        <f>2000+2036+2100</f>
        <v>6136</v>
      </c>
      <c r="E37" s="79">
        <f>2000+2036+2100</f>
        <v>6136</v>
      </c>
      <c r="F37" s="79">
        <f>2000+2036+2100</f>
        <v>6136</v>
      </c>
      <c r="G37" s="73">
        <f>2000+2036+2100</f>
        <v>6136</v>
      </c>
    </row>
    <row r="38" spans="1:7" x14ac:dyDescent="0.35">
      <c r="A38" s="74"/>
      <c r="B38" s="39" t="s">
        <v>58</v>
      </c>
      <c r="C38" s="39"/>
      <c r="D38" s="79">
        <v>0</v>
      </c>
      <c r="E38" s="79">
        <v>1490</v>
      </c>
      <c r="F38" s="79">
        <v>5420</v>
      </c>
      <c r="G38" s="73">
        <v>4400</v>
      </c>
    </row>
    <row r="39" spans="1:7" x14ac:dyDescent="0.35">
      <c r="A39" s="74"/>
      <c r="B39" s="39" t="s">
        <v>53</v>
      </c>
      <c r="C39" s="39"/>
      <c r="D39" s="79">
        <v>2520</v>
      </c>
      <c r="E39" s="79">
        <v>0</v>
      </c>
      <c r="F39" s="79">
        <v>0</v>
      </c>
      <c r="G39" s="73">
        <v>0</v>
      </c>
    </row>
    <row r="40" spans="1:7" s="26" customFormat="1" ht="15.4" customHeight="1" x14ac:dyDescent="0.35">
      <c r="A40" s="72"/>
      <c r="B40" s="108" t="s">
        <v>78</v>
      </c>
      <c r="C40" s="109"/>
      <c r="D40" s="110">
        <f>SUM(D36:D39)</f>
        <v>16656</v>
      </c>
      <c r="E40" s="110">
        <f t="shared" ref="E40:F40" si="5">SUM(E36:E39)</f>
        <v>15626</v>
      </c>
      <c r="F40" s="110">
        <f t="shared" si="5"/>
        <v>19556</v>
      </c>
      <c r="G40" s="111">
        <f>SUM(G36:G39)</f>
        <v>18536</v>
      </c>
    </row>
    <row r="41" spans="1:7" x14ac:dyDescent="0.35">
      <c r="A41" s="72"/>
      <c r="B41" s="40"/>
      <c r="C41" s="39"/>
      <c r="D41" s="78"/>
      <c r="E41" s="78"/>
      <c r="F41" s="78"/>
      <c r="G41" s="71"/>
    </row>
    <row r="42" spans="1:7" x14ac:dyDescent="0.35">
      <c r="A42" s="72"/>
      <c r="B42" s="40" t="s">
        <v>79</v>
      </c>
      <c r="C42" s="39"/>
      <c r="D42" s="78"/>
      <c r="E42" s="78"/>
      <c r="F42" s="78"/>
      <c r="G42" s="71"/>
    </row>
    <row r="43" spans="1:7" x14ac:dyDescent="0.35">
      <c r="A43" s="74"/>
      <c r="B43" s="39" t="s">
        <v>27</v>
      </c>
      <c r="C43" s="39"/>
      <c r="D43" s="79">
        <v>2644</v>
      </c>
      <c r="E43" s="79">
        <v>2644</v>
      </c>
      <c r="F43" s="79">
        <v>2617</v>
      </c>
      <c r="G43" s="73">
        <v>2588</v>
      </c>
    </row>
    <row r="44" spans="1:7" x14ac:dyDescent="0.35">
      <c r="A44" s="72"/>
      <c r="B44" s="108" t="s">
        <v>80</v>
      </c>
      <c r="C44" s="109"/>
      <c r="D44" s="110">
        <f>SUM(D43:D43)</f>
        <v>2644</v>
      </c>
      <c r="E44" s="110">
        <f>SUM(E43:E43)</f>
        <v>2644</v>
      </c>
      <c r="F44" s="110">
        <f>SUM(F43:F43)</f>
        <v>2617</v>
      </c>
      <c r="G44" s="111">
        <f>SUM(G43:G43)</f>
        <v>2588</v>
      </c>
    </row>
    <row r="45" spans="1:7" x14ac:dyDescent="0.35">
      <c r="A45" s="72"/>
      <c r="B45" s="40"/>
      <c r="C45" s="39"/>
      <c r="D45" s="78"/>
      <c r="E45" s="78"/>
      <c r="F45" s="78"/>
      <c r="G45" s="71"/>
    </row>
    <row r="46" spans="1:7" x14ac:dyDescent="0.35">
      <c r="A46" s="72"/>
      <c r="B46" s="40" t="s">
        <v>81</v>
      </c>
      <c r="C46" s="39"/>
      <c r="D46" s="78"/>
      <c r="E46" s="78"/>
      <c r="F46" s="78"/>
      <c r="G46" s="71"/>
    </row>
    <row r="47" spans="1:7" x14ac:dyDescent="0.35">
      <c r="A47" s="74"/>
      <c r="B47" s="39" t="s">
        <v>54</v>
      </c>
      <c r="C47" s="39"/>
      <c r="D47" s="79">
        <v>1440</v>
      </c>
      <c r="E47" s="79">
        <v>1440</v>
      </c>
      <c r="F47" s="79">
        <v>1440</v>
      </c>
      <c r="G47" s="73">
        <v>0</v>
      </c>
    </row>
    <row r="48" spans="1:7" x14ac:dyDescent="0.35">
      <c r="A48" s="74"/>
      <c r="B48" s="39" t="s">
        <v>55</v>
      </c>
      <c r="C48" s="39"/>
      <c r="D48" s="79">
        <v>0</v>
      </c>
      <c r="E48" s="79">
        <v>360</v>
      </c>
      <c r="F48" s="79">
        <v>240</v>
      </c>
      <c r="G48" s="73">
        <v>0</v>
      </c>
    </row>
    <row r="49" spans="1:12" x14ac:dyDescent="0.35">
      <c r="A49" s="74"/>
      <c r="B49" s="39" t="s">
        <v>24</v>
      </c>
      <c r="C49" s="39"/>
      <c r="D49" s="79">
        <v>4200</v>
      </c>
      <c r="E49" s="79">
        <v>4920</v>
      </c>
      <c r="F49" s="79">
        <v>4360</v>
      </c>
      <c r="G49" s="73">
        <v>4740</v>
      </c>
    </row>
    <row r="50" spans="1:12" x14ac:dyDescent="0.35">
      <c r="A50" s="74"/>
      <c r="B50" s="39" t="s">
        <v>25</v>
      </c>
      <c r="C50" s="39"/>
      <c r="D50" s="79">
        <v>730</v>
      </c>
      <c r="E50" s="79">
        <v>630</v>
      </c>
      <c r="F50" s="79">
        <v>750</v>
      </c>
      <c r="G50" s="73">
        <v>1050</v>
      </c>
    </row>
    <row r="51" spans="1:12" x14ac:dyDescent="0.35">
      <c r="A51" s="74"/>
      <c r="B51" s="39" t="s">
        <v>26</v>
      </c>
      <c r="C51" s="39"/>
      <c r="D51" s="79">
        <v>650</v>
      </c>
      <c r="E51" s="79">
        <v>1760</v>
      </c>
      <c r="F51" s="79">
        <v>1970</v>
      </c>
      <c r="G51" s="73">
        <v>650</v>
      </c>
    </row>
    <row r="52" spans="1:12" x14ac:dyDescent="0.35">
      <c r="A52" s="74"/>
      <c r="B52" s="39" t="s">
        <v>52</v>
      </c>
      <c r="C52" s="39"/>
      <c r="D52" s="79">
        <v>820</v>
      </c>
      <c r="E52" s="79">
        <v>890</v>
      </c>
      <c r="F52" s="79">
        <v>1050</v>
      </c>
      <c r="G52" s="73">
        <v>820</v>
      </c>
    </row>
    <row r="53" spans="1:12" x14ac:dyDescent="0.35">
      <c r="A53" s="74"/>
      <c r="B53" s="39" t="s">
        <v>56</v>
      </c>
      <c r="C53" s="39"/>
      <c r="D53" s="79">
        <v>6008</v>
      </c>
      <c r="E53" s="79">
        <v>10201</v>
      </c>
      <c r="F53" s="79">
        <v>10018</v>
      </c>
      <c r="G53" s="73">
        <v>5074</v>
      </c>
      <c r="K53" s="208"/>
      <c r="L53" s="208"/>
    </row>
    <row r="54" spans="1:12" x14ac:dyDescent="0.35">
      <c r="A54" s="115"/>
      <c r="B54" s="108" t="s">
        <v>82</v>
      </c>
      <c r="C54" s="109"/>
      <c r="D54" s="110">
        <f>SUM(D47:D53)</f>
        <v>13848</v>
      </c>
      <c r="E54" s="110">
        <f>SUM(E47:E53)</f>
        <v>20201</v>
      </c>
      <c r="F54" s="110">
        <f>SUM(F47:F53)</f>
        <v>19828</v>
      </c>
      <c r="G54" s="111">
        <f>SUM(G47:G53)</f>
        <v>12334</v>
      </c>
    </row>
    <row r="55" spans="1:12" s="5" customFormat="1" ht="25" customHeight="1" thickBot="1" x14ac:dyDescent="0.3">
      <c r="A55" s="87" t="s">
        <v>29</v>
      </c>
      <c r="B55" s="88"/>
      <c r="C55" s="88"/>
      <c r="D55" s="89">
        <f>+D40+D44+D54</f>
        <v>33148</v>
      </c>
      <c r="E55" s="89">
        <f t="shared" ref="E55:F55" si="6">+E40+E44+E54</f>
        <v>38471</v>
      </c>
      <c r="F55" s="89">
        <f t="shared" si="6"/>
        <v>42001</v>
      </c>
      <c r="G55" s="90">
        <f>+G54+G44+G40</f>
        <v>33458</v>
      </c>
      <c r="K55" s="209"/>
    </row>
  </sheetData>
  <mergeCells count="1">
    <mergeCell ref="A5:C5"/>
  </mergeCells>
  <phoneticPr fontId="0" type="noConversion"/>
  <printOptions gridLinesSet="0"/>
  <pageMargins left="0.98425196850393704" right="0.98425196850393704" top="0.98425196850393704" bottom="0.98425196850393704" header="0.39370078740157483" footer="0.39370078740157483"/>
  <pageSetup paperSize="9" scale="95" firstPageNumber="3" orientation="portrait" blackAndWhite="1" useFirstPageNumber="1" horizontalDpi="300" verticalDpi="300" r:id="rId1"/>
  <headerFooter alignWithMargins="0">
    <oddHeader>&amp;C&amp;"Times New Roman,normal"&amp;20Lysstrejf A/S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28D0-E3C4-4A59-80CB-85FD222E5CB0}">
  <dimension ref="A1:I44"/>
  <sheetViews>
    <sheetView zoomScale="52" zoomScaleNormal="52" workbookViewId="0"/>
  </sheetViews>
  <sheetFormatPr defaultColWidth="9.08984375" defaultRowHeight="15.5" outlineLevelRow="1" x14ac:dyDescent="0.35"/>
  <cols>
    <col min="1" max="1" width="38.08984375" style="2" customWidth="1"/>
    <col min="2" max="2" width="10.54296875" style="2" bestFit="1" customWidth="1"/>
    <col min="3" max="3" width="9.90625" style="2" customWidth="1"/>
    <col min="4" max="5" width="9.6328125" style="2" customWidth="1"/>
    <col min="6" max="6" width="10.54296875" style="2" bestFit="1" customWidth="1"/>
    <col min="7" max="9" width="9.6328125" style="2" customWidth="1"/>
    <col min="10" max="16384" width="9.08984375" style="2"/>
  </cols>
  <sheetData>
    <row r="1" spans="1:9" ht="23.5" x14ac:dyDescent="0.55000000000000004">
      <c r="A1" s="25" t="s">
        <v>42</v>
      </c>
    </row>
    <row r="3" spans="1:9" ht="18.5" x14ac:dyDescent="0.45">
      <c r="A3" s="3" t="s">
        <v>145</v>
      </c>
    </row>
    <row r="4" spans="1:9" ht="16" thickBot="1" x14ac:dyDescent="0.4">
      <c r="A4" s="31" t="s">
        <v>59</v>
      </c>
      <c r="B4" s="32"/>
      <c r="C4" s="32"/>
      <c r="D4" s="32"/>
      <c r="E4" s="32"/>
      <c r="F4" s="32"/>
      <c r="G4" s="32"/>
      <c r="H4" s="32"/>
      <c r="I4" s="32"/>
    </row>
    <row r="5" spans="1:9" s="33" customFormat="1" ht="18" customHeight="1" x14ac:dyDescent="0.35">
      <c r="A5" s="119" t="s">
        <v>30</v>
      </c>
      <c r="B5" s="251" t="s">
        <v>0</v>
      </c>
      <c r="C5" s="252"/>
      <c r="D5" s="251" t="s">
        <v>1</v>
      </c>
      <c r="E5" s="252"/>
      <c r="F5" s="251" t="s">
        <v>2</v>
      </c>
      <c r="G5" s="252"/>
      <c r="H5" s="251" t="s">
        <v>83</v>
      </c>
      <c r="I5" s="253"/>
    </row>
    <row r="6" spans="1:9" s="34" customFormat="1" x14ac:dyDescent="0.35">
      <c r="A6" s="146"/>
      <c r="B6" s="120" t="s">
        <v>60</v>
      </c>
      <c r="C6" s="120" t="s">
        <v>61</v>
      </c>
      <c r="D6" s="120" t="s">
        <v>60</v>
      </c>
      <c r="E6" s="120" t="s">
        <v>61</v>
      </c>
      <c r="F6" s="120" t="s">
        <v>60</v>
      </c>
      <c r="G6" s="120" t="s">
        <v>61</v>
      </c>
      <c r="H6" s="121" t="s">
        <v>60</v>
      </c>
      <c r="I6" s="147" t="s">
        <v>61</v>
      </c>
    </row>
    <row r="7" spans="1:9" x14ac:dyDescent="0.35">
      <c r="A7" s="148" t="str">
        <f>'Tabel 1'!A6</f>
        <v>Varesalg</v>
      </c>
      <c r="B7" s="116"/>
      <c r="C7" s="117"/>
      <c r="D7" s="118"/>
      <c r="E7" s="117"/>
      <c r="F7" s="118"/>
      <c r="G7" s="117"/>
      <c r="H7" s="19"/>
      <c r="I7" s="149"/>
    </row>
    <row r="8" spans="1:9" x14ac:dyDescent="0.35">
      <c r="A8" s="148" t="s">
        <v>62</v>
      </c>
      <c r="B8" s="116"/>
      <c r="C8" s="117"/>
      <c r="D8" s="118"/>
      <c r="E8" s="117"/>
      <c r="F8" s="118"/>
      <c r="G8" s="117"/>
      <c r="H8" s="19"/>
      <c r="I8" s="149"/>
    </row>
    <row r="9" spans="1:9" x14ac:dyDescent="0.35">
      <c r="A9" s="150" t="s">
        <v>63</v>
      </c>
      <c r="B9" s="122"/>
      <c r="C9" s="123"/>
      <c r="D9" s="124"/>
      <c r="E9" s="123"/>
      <c r="F9" s="124"/>
      <c r="G9" s="123"/>
      <c r="H9" s="125"/>
      <c r="I9" s="151"/>
    </row>
    <row r="10" spans="1:9" ht="16.75" customHeight="1" outlineLevel="1" x14ac:dyDescent="0.35">
      <c r="A10" s="148" t="str">
        <f>'Tabel 1'!B29</f>
        <v>Markedsanalyser</v>
      </c>
      <c r="B10" s="116"/>
      <c r="C10" s="117"/>
      <c r="D10" s="118"/>
      <c r="E10" s="117"/>
      <c r="F10" s="118"/>
      <c r="G10" s="117"/>
      <c r="H10" s="19"/>
      <c r="I10" s="152"/>
    </row>
    <row r="11" spans="1:9" outlineLevel="1" x14ac:dyDescent="0.35">
      <c r="A11" s="148" t="str">
        <f>'Tabel 1'!B31</f>
        <v>Reklame</v>
      </c>
      <c r="B11" s="116"/>
      <c r="C11" s="117"/>
      <c r="D11" s="118"/>
      <c r="E11" s="117"/>
      <c r="F11" s="118"/>
      <c r="G11" s="117"/>
      <c r="H11" s="19"/>
      <c r="I11" s="152"/>
    </row>
    <row r="12" spans="1:9" ht="12" customHeight="1" outlineLevel="1" x14ac:dyDescent="0.35">
      <c r="A12" s="153" t="str">
        <f>'Tabel 1'!B35</f>
        <v>Sales promotion omkostninger</v>
      </c>
      <c r="B12" s="126"/>
      <c r="C12" s="127"/>
      <c r="D12" s="128"/>
      <c r="E12" s="127"/>
      <c r="F12" s="128"/>
      <c r="G12" s="127"/>
      <c r="H12" s="129"/>
      <c r="I12" s="154"/>
    </row>
    <row r="13" spans="1:9" x14ac:dyDescent="0.35">
      <c r="A13" s="148" t="s">
        <v>64</v>
      </c>
      <c r="B13" s="130"/>
      <c r="C13" s="131"/>
      <c r="D13" s="132"/>
      <c r="E13" s="131"/>
      <c r="F13" s="132"/>
      <c r="G13" s="131"/>
      <c r="H13" s="133"/>
      <c r="I13" s="155"/>
    </row>
    <row r="14" spans="1:9" x14ac:dyDescent="0.35">
      <c r="A14" s="156" t="s">
        <v>65</v>
      </c>
      <c r="B14" s="134"/>
      <c r="C14" s="135"/>
      <c r="D14" s="136"/>
      <c r="E14" s="135"/>
      <c r="F14" s="136"/>
      <c r="G14" s="135"/>
      <c r="H14" s="137"/>
      <c r="I14" s="157"/>
    </row>
    <row r="15" spans="1:9" ht="19" customHeight="1" outlineLevel="1" x14ac:dyDescent="0.35">
      <c r="A15" s="148" t="s">
        <v>129</v>
      </c>
      <c r="B15" s="116"/>
      <c r="C15" s="117"/>
      <c r="D15" s="118"/>
      <c r="E15" s="117"/>
      <c r="F15" s="118"/>
      <c r="G15" s="117"/>
      <c r="H15" s="19"/>
      <c r="I15" s="149"/>
    </row>
    <row r="16" spans="1:9" outlineLevel="1" x14ac:dyDescent="0.35">
      <c r="A16" s="148" t="str">
        <f>'Tabel 1'!B23</f>
        <v>IT-omkostninger</v>
      </c>
      <c r="B16" s="116"/>
      <c r="C16" s="117"/>
      <c r="D16" s="118"/>
      <c r="E16" s="117"/>
      <c r="F16" s="118"/>
      <c r="G16" s="117"/>
      <c r="H16" s="19"/>
      <c r="I16" s="149"/>
    </row>
    <row r="17" spans="1:9" outlineLevel="1" x14ac:dyDescent="0.35">
      <c r="A17" s="148" t="str">
        <f>'Tabel 1'!B24</f>
        <v>Forsikringer</v>
      </c>
      <c r="B17" s="116"/>
      <c r="C17" s="117"/>
      <c r="D17" s="118"/>
      <c r="E17" s="117"/>
      <c r="F17" s="118"/>
      <c r="G17" s="117"/>
      <c r="H17" s="19"/>
      <c r="I17" s="149"/>
    </row>
    <row r="18" spans="1:9" outlineLevel="1" x14ac:dyDescent="0.35">
      <c r="A18" s="148" t="str">
        <f>'Tabel 1'!B25</f>
        <v>Løn til hjælpepersonale</v>
      </c>
      <c r="B18" s="116"/>
      <c r="C18" s="117"/>
      <c r="D18" s="118"/>
      <c r="E18" s="117"/>
      <c r="F18" s="118"/>
      <c r="G18" s="117"/>
      <c r="H18" s="19"/>
      <c r="I18" s="149"/>
    </row>
    <row r="19" spans="1:9" outlineLevel="1" x14ac:dyDescent="0.35">
      <c r="A19" s="148" t="s">
        <v>66</v>
      </c>
      <c r="B19" s="116"/>
      <c r="C19" s="117"/>
      <c r="D19" s="118"/>
      <c r="E19" s="117"/>
      <c r="F19" s="118"/>
      <c r="G19" s="117"/>
      <c r="H19" s="19"/>
      <c r="I19" s="149"/>
    </row>
    <row r="20" spans="1:9" outlineLevel="1" x14ac:dyDescent="0.35">
      <c r="A20" s="148" t="str">
        <f>'Tabel 1'!B27</f>
        <v>Kontorholdsomkostninger</v>
      </c>
      <c r="B20" s="116"/>
      <c r="C20" s="117"/>
      <c r="D20" s="118"/>
      <c r="E20" s="117"/>
      <c r="F20" s="118"/>
      <c r="G20" s="117"/>
      <c r="H20" s="19"/>
      <c r="I20" s="149"/>
    </row>
    <row r="21" spans="1:9" outlineLevel="1" x14ac:dyDescent="0.35">
      <c r="A21" s="148" t="str">
        <f>'Tabel 1'!B28</f>
        <v>Konsulentbistand, revision etc.</v>
      </c>
      <c r="B21" s="116"/>
      <c r="C21" s="117"/>
      <c r="D21" s="118"/>
      <c r="E21" s="117"/>
      <c r="F21" s="118"/>
      <c r="G21" s="117"/>
      <c r="H21" s="19"/>
      <c r="I21" s="149"/>
    </row>
    <row r="22" spans="1:9" outlineLevel="1" x14ac:dyDescent="0.35">
      <c r="A22" s="148" t="str">
        <f>'Tabel 1'!B30</f>
        <v>Personaleomkostninger</v>
      </c>
      <c r="B22" s="116"/>
      <c r="C22" s="117"/>
      <c r="D22" s="118"/>
      <c r="E22" s="117"/>
      <c r="F22" s="118"/>
      <c r="G22" s="117"/>
      <c r="H22" s="19"/>
      <c r="I22" s="149"/>
    </row>
    <row r="23" spans="1:9" outlineLevel="1" x14ac:dyDescent="0.35">
      <c r="A23" s="148" t="str">
        <f>'Tabel 1'!B33</f>
        <v>Reparation og vedligeholdelse</v>
      </c>
      <c r="B23" s="116"/>
      <c r="C23" s="117"/>
      <c r="D23" s="118"/>
      <c r="E23" s="117"/>
      <c r="F23" s="118"/>
      <c r="G23" s="117"/>
      <c r="H23" s="19"/>
      <c r="I23" s="149"/>
    </row>
    <row r="24" spans="1:9" outlineLevel="1" x14ac:dyDescent="0.35">
      <c r="A24" s="148" t="str">
        <f>'Tabel 1'!B34</f>
        <v>Repræsentation og rejser</v>
      </c>
      <c r="B24" s="116"/>
      <c r="C24" s="117"/>
      <c r="D24" s="118"/>
      <c r="E24" s="117"/>
      <c r="F24" s="118"/>
      <c r="G24" s="117"/>
      <c r="H24" s="19"/>
      <c r="I24" s="149"/>
    </row>
    <row r="25" spans="1:9" outlineLevel="1" x14ac:dyDescent="0.35">
      <c r="A25" s="148" t="str">
        <f>'Tabel 1'!B36</f>
        <v>Telefon og porto</v>
      </c>
      <c r="B25" s="116"/>
      <c r="C25" s="117"/>
      <c r="D25" s="118"/>
      <c r="E25" s="117"/>
      <c r="F25" s="118"/>
      <c r="G25" s="117"/>
      <c r="H25" s="19"/>
      <c r="I25" s="149"/>
    </row>
    <row r="26" spans="1:9" outlineLevel="1" x14ac:dyDescent="0.35">
      <c r="A26" s="148" t="str">
        <f>'Tabel 1'!B37</f>
        <v>Øvrige omkostninger</v>
      </c>
      <c r="B26" s="116"/>
      <c r="C26" s="117"/>
      <c r="D26" s="118"/>
      <c r="E26" s="117"/>
      <c r="F26" s="118"/>
      <c r="G26" s="117"/>
      <c r="H26" s="19"/>
      <c r="I26" s="149"/>
    </row>
    <row r="27" spans="1:9" x14ac:dyDescent="0.35">
      <c r="A27" s="158" t="s">
        <v>144</v>
      </c>
      <c r="B27" s="142"/>
      <c r="C27" s="143"/>
      <c r="D27" s="144"/>
      <c r="E27" s="143"/>
      <c r="F27" s="144"/>
      <c r="G27" s="143"/>
      <c r="H27" s="145"/>
      <c r="I27" s="159"/>
    </row>
    <row r="28" spans="1:9" x14ac:dyDescent="0.35">
      <c r="A28" s="160" t="s">
        <v>67</v>
      </c>
      <c r="B28" s="138"/>
      <c r="C28" s="139"/>
      <c r="D28" s="140"/>
      <c r="E28" s="139"/>
      <c r="F28" s="140"/>
      <c r="G28" s="139"/>
      <c r="H28" s="141"/>
      <c r="I28" s="161"/>
    </row>
    <row r="29" spans="1:9" ht="15.5" customHeight="1" outlineLevel="1" x14ac:dyDescent="0.35">
      <c r="A29" s="148" t="s">
        <v>68</v>
      </c>
      <c r="B29" s="116"/>
      <c r="C29" s="117"/>
      <c r="D29" s="118"/>
      <c r="E29" s="117"/>
      <c r="F29" s="118"/>
      <c r="G29" s="117"/>
      <c r="H29" s="19"/>
      <c r="I29" s="152"/>
    </row>
    <row r="30" spans="1:9" outlineLevel="1" x14ac:dyDescent="0.35">
      <c r="A30" s="148" t="s">
        <v>69</v>
      </c>
      <c r="B30" s="116"/>
      <c r="C30" s="117"/>
      <c r="D30" s="118"/>
      <c r="E30" s="117"/>
      <c r="F30" s="118"/>
      <c r="G30" s="117"/>
      <c r="H30" s="19"/>
      <c r="I30" s="152"/>
    </row>
    <row r="31" spans="1:9" outlineLevel="1" x14ac:dyDescent="0.35">
      <c r="A31" s="148" t="s">
        <v>70</v>
      </c>
      <c r="B31" s="116"/>
      <c r="C31" s="117"/>
      <c r="D31" s="118"/>
      <c r="E31" s="117"/>
      <c r="F31" s="118"/>
      <c r="G31" s="117"/>
      <c r="H31" s="19"/>
      <c r="I31" s="152"/>
    </row>
    <row r="32" spans="1:9" x14ac:dyDescent="0.35">
      <c r="A32" s="156" t="s">
        <v>71</v>
      </c>
      <c r="B32" s="134"/>
      <c r="C32" s="135"/>
      <c r="D32" s="136"/>
      <c r="E32" s="135"/>
      <c r="F32" s="136"/>
      <c r="G32" s="135"/>
      <c r="H32" s="137"/>
      <c r="I32" s="157"/>
    </row>
    <row r="33" spans="1:9" x14ac:dyDescent="0.35">
      <c r="A33" s="148" t="str">
        <f>'Tabel 1'!B32</f>
        <v>Renter</v>
      </c>
      <c r="B33" s="116"/>
      <c r="C33" s="117"/>
      <c r="D33" s="118"/>
      <c r="E33" s="117"/>
      <c r="F33" s="118"/>
      <c r="G33" s="117"/>
      <c r="H33" s="19"/>
      <c r="I33" s="149"/>
    </row>
    <row r="34" spans="1:9" s="5" customFormat="1" ht="25" customHeight="1" thickBot="1" x14ac:dyDescent="0.3">
      <c r="A34" s="162" t="s">
        <v>72</v>
      </c>
      <c r="B34" s="163"/>
      <c r="C34" s="164"/>
      <c r="D34" s="165"/>
      <c r="E34" s="164"/>
      <c r="F34" s="165"/>
      <c r="G34" s="164"/>
      <c r="H34" s="166"/>
      <c r="I34" s="167"/>
    </row>
    <row r="36" spans="1:9" x14ac:dyDescent="0.35">
      <c r="I36" s="23"/>
    </row>
    <row r="37" spans="1:9" x14ac:dyDescent="0.35">
      <c r="A37" s="26" t="s">
        <v>73</v>
      </c>
      <c r="I37" s="23"/>
    </row>
    <row r="38" spans="1:9" ht="13.5" customHeight="1" thickBot="1" x14ac:dyDescent="0.4">
      <c r="A38" s="35" t="s">
        <v>74</v>
      </c>
      <c r="I38" s="23"/>
    </row>
    <row r="39" spans="1:9" s="33" customFormat="1" ht="18" customHeight="1" x14ac:dyDescent="0.35">
      <c r="A39" s="168"/>
      <c r="B39" s="254" t="s">
        <v>0</v>
      </c>
      <c r="C39" s="255"/>
      <c r="D39" s="254" t="s">
        <v>1</v>
      </c>
      <c r="E39" s="255"/>
      <c r="F39" s="254" t="s">
        <v>2</v>
      </c>
      <c r="G39" s="255"/>
      <c r="H39" s="254" t="s">
        <v>83</v>
      </c>
      <c r="I39" s="256"/>
    </row>
    <row r="40" spans="1:9" x14ac:dyDescent="0.35">
      <c r="A40" s="171" t="s">
        <v>133</v>
      </c>
      <c r="B40" s="257"/>
      <c r="C40" s="257"/>
      <c r="D40" s="257"/>
      <c r="E40" s="257"/>
      <c r="F40" s="257"/>
      <c r="G40" s="257"/>
      <c r="H40" s="257"/>
      <c r="I40" s="258"/>
    </row>
    <row r="41" spans="1:9" x14ac:dyDescent="0.35">
      <c r="A41" s="173" t="s">
        <v>63</v>
      </c>
      <c r="B41" s="259"/>
      <c r="C41" s="260"/>
      <c r="D41" s="259"/>
      <c r="E41" s="260"/>
      <c r="F41" s="259"/>
      <c r="G41" s="260"/>
      <c r="H41" s="259"/>
      <c r="I41" s="261"/>
    </row>
    <row r="42" spans="1:9" x14ac:dyDescent="0.35">
      <c r="A42" s="169" t="s">
        <v>65</v>
      </c>
      <c r="B42" s="262"/>
      <c r="C42" s="263"/>
      <c r="D42" s="262"/>
      <c r="E42" s="263"/>
      <c r="F42" s="262"/>
      <c r="G42" s="263"/>
      <c r="H42" s="262"/>
      <c r="I42" s="264"/>
    </row>
    <row r="43" spans="1:9" x14ac:dyDescent="0.35">
      <c r="A43" s="173" t="s">
        <v>67</v>
      </c>
      <c r="B43" s="259"/>
      <c r="C43" s="260"/>
      <c r="D43" s="259"/>
      <c r="E43" s="260"/>
      <c r="F43" s="259"/>
      <c r="G43" s="260"/>
      <c r="H43" s="259"/>
      <c r="I43" s="261"/>
    </row>
    <row r="44" spans="1:9" ht="16" thickBot="1" x14ac:dyDescent="0.4">
      <c r="A44" s="174" t="s">
        <v>72</v>
      </c>
      <c r="B44" s="265"/>
      <c r="C44" s="266"/>
      <c r="D44" s="265"/>
      <c r="E44" s="266"/>
      <c r="F44" s="265"/>
      <c r="G44" s="266"/>
      <c r="H44" s="265"/>
      <c r="I44" s="267"/>
    </row>
  </sheetData>
  <mergeCells count="28">
    <mergeCell ref="B44:C44"/>
    <mergeCell ref="D44:E44"/>
    <mergeCell ref="F44:G44"/>
    <mergeCell ref="H44:I44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5:C5"/>
    <mergeCell ref="D5:E5"/>
    <mergeCell ref="F5:G5"/>
    <mergeCell ref="H5:I5"/>
    <mergeCell ref="B39:C39"/>
    <mergeCell ref="D39:E39"/>
    <mergeCell ref="F39:G39"/>
    <mergeCell ref="H39:I3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ABA1-6261-458B-B204-65B67CA15919}">
  <dimension ref="A1:F38"/>
  <sheetViews>
    <sheetView zoomScale="55" zoomScaleNormal="55" workbookViewId="0"/>
  </sheetViews>
  <sheetFormatPr defaultColWidth="9.08984375" defaultRowHeight="13" x14ac:dyDescent="0.3"/>
  <cols>
    <col min="1" max="1" width="38.36328125" style="15" customWidth="1"/>
    <col min="2" max="6" width="14.6328125" style="15" customWidth="1"/>
    <col min="7" max="16384" width="9.08984375" style="15"/>
  </cols>
  <sheetData>
    <row r="1" spans="1:6" ht="23.5" x14ac:dyDescent="0.55000000000000004">
      <c r="A1" s="25" t="s">
        <v>42</v>
      </c>
    </row>
    <row r="3" spans="1:6" ht="18.5" x14ac:dyDescent="0.45">
      <c r="A3" s="3" t="s">
        <v>146</v>
      </c>
      <c r="B3" s="16"/>
    </row>
    <row r="4" spans="1:6" ht="16" thickBot="1" x14ac:dyDescent="0.4">
      <c r="A4" s="26" t="s">
        <v>84</v>
      </c>
    </row>
    <row r="5" spans="1:6" s="27" customFormat="1" ht="25" customHeight="1" x14ac:dyDescent="0.25">
      <c r="A5" s="119" t="s">
        <v>30</v>
      </c>
      <c r="B5" s="226" t="s">
        <v>122</v>
      </c>
      <c r="C5" s="177" t="s">
        <v>0</v>
      </c>
      <c r="D5" s="177" t="s">
        <v>1</v>
      </c>
      <c r="E5" s="177" t="s">
        <v>2</v>
      </c>
      <c r="F5" s="227" t="s">
        <v>83</v>
      </c>
    </row>
    <row r="6" spans="1:6" ht="15.5" x14ac:dyDescent="0.35">
      <c r="A6" s="228" t="str">
        <f>+'Tabel 1'!A6</f>
        <v>Varesalg</v>
      </c>
      <c r="B6" s="183"/>
      <c r="C6" s="184"/>
      <c r="D6" s="184"/>
      <c r="E6" s="184"/>
      <c r="F6" s="229"/>
    </row>
    <row r="7" spans="1:6" ht="15.5" x14ac:dyDescent="0.35">
      <c r="A7" s="230" t="s">
        <v>62</v>
      </c>
      <c r="B7" s="179"/>
      <c r="C7" s="178"/>
      <c r="D7" s="178"/>
      <c r="E7" s="178"/>
      <c r="F7" s="231"/>
    </row>
    <row r="8" spans="1:6" s="28" customFormat="1" ht="15.5" x14ac:dyDescent="0.35">
      <c r="A8" s="232" t="s">
        <v>85</v>
      </c>
      <c r="B8" s="180"/>
      <c r="C8" s="181"/>
      <c r="D8" s="181"/>
      <c r="E8" s="181"/>
      <c r="F8" s="233"/>
    </row>
    <row r="9" spans="1:6" ht="15.5" x14ac:dyDescent="0.35">
      <c r="A9" s="234" t="s">
        <v>86</v>
      </c>
      <c r="B9" s="178"/>
      <c r="C9" s="178"/>
      <c r="D9" s="178"/>
      <c r="E9" s="178"/>
      <c r="F9" s="231"/>
    </row>
    <row r="10" spans="1:6" ht="15.5" x14ac:dyDescent="0.35">
      <c r="A10" s="230" t="s">
        <v>87</v>
      </c>
      <c r="B10" s="178"/>
      <c r="C10" s="178"/>
      <c r="D10" s="178"/>
      <c r="E10" s="178"/>
      <c r="F10" s="231"/>
    </row>
    <row r="11" spans="1:6" ht="15.5" x14ac:dyDescent="0.35">
      <c r="A11" s="230" t="s">
        <v>88</v>
      </c>
      <c r="B11" s="178"/>
      <c r="C11" s="178"/>
      <c r="D11" s="178"/>
      <c r="E11" s="178"/>
      <c r="F11" s="231"/>
    </row>
    <row r="12" spans="1:6" ht="15.5" x14ac:dyDescent="0.35">
      <c r="A12" s="230" t="s">
        <v>89</v>
      </c>
      <c r="B12" s="178"/>
      <c r="C12" s="178"/>
      <c r="D12" s="178"/>
      <c r="E12" s="178"/>
      <c r="F12" s="231"/>
    </row>
    <row r="13" spans="1:6" ht="15.5" x14ac:dyDescent="0.35">
      <c r="A13" s="230" t="s">
        <v>24</v>
      </c>
      <c r="B13" s="178"/>
      <c r="C13" s="178"/>
      <c r="D13" s="178"/>
      <c r="E13" s="178"/>
      <c r="F13" s="231"/>
    </row>
    <row r="14" spans="1:6" ht="15.5" x14ac:dyDescent="0.35">
      <c r="A14" s="230" t="s">
        <v>26</v>
      </c>
      <c r="B14" s="178"/>
      <c r="C14" s="178"/>
      <c r="D14" s="178"/>
      <c r="E14" s="178"/>
      <c r="F14" s="231"/>
    </row>
    <row r="15" spans="1:6" ht="15.5" x14ac:dyDescent="0.35">
      <c r="A15" s="230" t="s">
        <v>52</v>
      </c>
      <c r="B15" s="178"/>
      <c r="C15" s="178"/>
      <c r="D15" s="178"/>
      <c r="E15" s="178"/>
      <c r="F15" s="231"/>
    </row>
    <row r="16" spans="1:6" ht="15.5" x14ac:dyDescent="0.35">
      <c r="A16" s="232" t="s">
        <v>90</v>
      </c>
      <c r="B16" s="181"/>
      <c r="C16" s="181"/>
      <c r="D16" s="181"/>
      <c r="E16" s="181"/>
      <c r="F16" s="235"/>
    </row>
    <row r="17" spans="1:6" ht="15.5" x14ac:dyDescent="0.35">
      <c r="A17" s="230" t="s">
        <v>91</v>
      </c>
      <c r="B17" s="182"/>
      <c r="C17" s="178"/>
      <c r="D17" s="178"/>
      <c r="E17" s="178"/>
      <c r="F17" s="231"/>
    </row>
    <row r="18" spans="1:6" s="29" customFormat="1" ht="25" customHeight="1" thickBot="1" x14ac:dyDescent="0.3">
      <c r="A18" s="236" t="s">
        <v>92</v>
      </c>
      <c r="B18" s="237"/>
      <c r="C18" s="238"/>
      <c r="D18" s="238"/>
      <c r="E18" s="238"/>
      <c r="F18" s="239"/>
    </row>
    <row r="19" spans="1:6" x14ac:dyDescent="0.3">
      <c r="B19" s="21"/>
      <c r="C19" s="21"/>
      <c r="D19" s="21"/>
      <c r="E19" s="21"/>
      <c r="F19" s="21"/>
    </row>
    <row r="20" spans="1:6" ht="18.5" x14ac:dyDescent="0.45">
      <c r="A20" s="3" t="s">
        <v>147</v>
      </c>
      <c r="B20" s="21"/>
      <c r="C20" s="21"/>
      <c r="D20" s="21"/>
      <c r="E20" s="21"/>
      <c r="F20" s="21"/>
    </row>
    <row r="21" spans="1:6" ht="16" thickBot="1" x14ac:dyDescent="0.4">
      <c r="A21" s="26" t="s">
        <v>93</v>
      </c>
      <c r="B21" s="30"/>
      <c r="C21" s="21"/>
      <c r="D21" s="21"/>
      <c r="E21" s="21"/>
      <c r="F21" s="21"/>
    </row>
    <row r="22" spans="1:6" s="27" customFormat="1" ht="25" customHeight="1" x14ac:dyDescent="0.25">
      <c r="A22" s="119" t="s">
        <v>30</v>
      </c>
      <c r="B22" s="226" t="s">
        <v>122</v>
      </c>
      <c r="C22" s="240" t="s">
        <v>0</v>
      </c>
      <c r="D22" s="240" t="s">
        <v>1</v>
      </c>
      <c r="E22" s="240" t="s">
        <v>2</v>
      </c>
      <c r="F22" s="241" t="s">
        <v>83</v>
      </c>
    </row>
    <row r="23" spans="1:6" ht="15.5" x14ac:dyDescent="0.35">
      <c r="A23" s="242" t="str">
        <f>+'Tabel 1'!A6</f>
        <v>Varesalg</v>
      </c>
      <c r="B23" s="184"/>
      <c r="C23" s="184"/>
      <c r="D23" s="184"/>
      <c r="E23" s="184"/>
      <c r="F23" s="229"/>
    </row>
    <row r="24" spans="1:6" ht="15.5" x14ac:dyDescent="0.35">
      <c r="A24" s="243" t="s">
        <v>62</v>
      </c>
      <c r="B24" s="185"/>
      <c r="C24" s="185"/>
      <c r="D24" s="185"/>
      <c r="E24" s="185"/>
      <c r="F24" s="244"/>
    </row>
    <row r="25" spans="1:6" ht="15.5" x14ac:dyDescent="0.35">
      <c r="A25" s="245" t="s">
        <v>63</v>
      </c>
      <c r="B25" s="186"/>
      <c r="C25" s="187"/>
      <c r="D25" s="187"/>
      <c r="E25" s="187"/>
      <c r="F25" s="246"/>
    </row>
    <row r="26" spans="1:6" ht="15.5" x14ac:dyDescent="0.35">
      <c r="A26" s="230" t="s">
        <v>64</v>
      </c>
      <c r="B26" s="188"/>
      <c r="C26" s="178"/>
      <c r="D26" s="178"/>
      <c r="E26" s="178"/>
      <c r="F26" s="231"/>
    </row>
    <row r="27" spans="1:6" ht="15.5" x14ac:dyDescent="0.35">
      <c r="A27" s="232" t="s">
        <v>94</v>
      </c>
      <c r="B27" s="180"/>
      <c r="C27" s="180"/>
      <c r="D27" s="180"/>
      <c r="E27" s="180"/>
      <c r="F27" s="247"/>
    </row>
    <row r="28" spans="1:6" ht="15.5" x14ac:dyDescent="0.35">
      <c r="A28" s="234" t="s">
        <v>86</v>
      </c>
      <c r="B28" s="189"/>
      <c r="C28" s="189"/>
      <c r="D28" s="189"/>
      <c r="E28" s="189"/>
      <c r="F28" s="248"/>
    </row>
    <row r="29" spans="1:6" ht="15.5" x14ac:dyDescent="0.35">
      <c r="A29" s="230" t="s">
        <v>87</v>
      </c>
      <c r="B29" s="178"/>
      <c r="C29" s="178"/>
      <c r="D29" s="178"/>
      <c r="E29" s="178"/>
      <c r="F29" s="231"/>
    </row>
    <row r="30" spans="1:6" ht="15.5" x14ac:dyDescent="0.35">
      <c r="A30" s="230" t="s">
        <v>88</v>
      </c>
      <c r="B30" s="178"/>
      <c r="C30" s="178"/>
      <c r="D30" s="178"/>
      <c r="E30" s="178"/>
      <c r="F30" s="231"/>
    </row>
    <row r="31" spans="1:6" ht="15.5" x14ac:dyDescent="0.35">
      <c r="A31" s="230" t="s">
        <v>89</v>
      </c>
      <c r="B31" s="178"/>
      <c r="C31" s="178"/>
      <c r="D31" s="178"/>
      <c r="E31" s="178"/>
      <c r="F31" s="231"/>
    </row>
    <row r="32" spans="1:6" ht="15.5" x14ac:dyDescent="0.35">
      <c r="A32" s="230" t="s">
        <v>24</v>
      </c>
      <c r="B32" s="178"/>
      <c r="C32" s="178"/>
      <c r="D32" s="178"/>
      <c r="E32" s="178"/>
      <c r="F32" s="231"/>
    </row>
    <row r="33" spans="1:6" ht="15.5" x14ac:dyDescent="0.35">
      <c r="A33" s="230" t="s">
        <v>26</v>
      </c>
      <c r="B33" s="178"/>
      <c r="C33" s="178"/>
      <c r="D33" s="178"/>
      <c r="E33" s="178"/>
      <c r="F33" s="231"/>
    </row>
    <row r="34" spans="1:6" ht="15.5" x14ac:dyDescent="0.35">
      <c r="A34" s="230" t="s">
        <v>52</v>
      </c>
      <c r="B34" s="178"/>
      <c r="C34" s="178"/>
      <c r="D34" s="178"/>
      <c r="E34" s="178"/>
      <c r="F34" s="231"/>
    </row>
    <row r="35" spans="1:6" ht="15.5" x14ac:dyDescent="0.35">
      <c r="A35" s="232" t="s">
        <v>90</v>
      </c>
      <c r="B35" s="181"/>
      <c r="C35" s="181"/>
      <c r="D35" s="181"/>
      <c r="E35" s="181"/>
      <c r="F35" s="235"/>
    </row>
    <row r="36" spans="1:6" ht="15.5" x14ac:dyDescent="0.35">
      <c r="A36" s="230" t="s">
        <v>91</v>
      </c>
      <c r="B36" s="182"/>
      <c r="C36" s="178"/>
      <c r="D36" s="178"/>
      <c r="E36" s="178"/>
      <c r="F36" s="231"/>
    </row>
    <row r="37" spans="1:6" s="27" customFormat="1" ht="25" customHeight="1" thickBot="1" x14ac:dyDescent="0.3">
      <c r="A37" s="236" t="s">
        <v>95</v>
      </c>
      <c r="B37" s="237"/>
      <c r="C37" s="238"/>
      <c r="D37" s="238"/>
      <c r="E37" s="238"/>
      <c r="F37" s="239"/>
    </row>
    <row r="38" spans="1:6" x14ac:dyDescent="0.3">
      <c r="B38" s="21"/>
      <c r="C38" s="21"/>
      <c r="D38" s="21"/>
      <c r="E38" s="21"/>
      <c r="F38" s="2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6753-D997-4ACE-8C92-F8790F3E9497}">
  <dimension ref="A1:I53"/>
  <sheetViews>
    <sheetView zoomScale="56" zoomScaleNormal="56" workbookViewId="0"/>
  </sheetViews>
  <sheetFormatPr defaultColWidth="9.08984375" defaultRowHeight="13" x14ac:dyDescent="0.3"/>
  <cols>
    <col min="1" max="1" width="50.90625" style="15" customWidth="1"/>
    <col min="2" max="6" width="14.6328125" style="15" customWidth="1"/>
    <col min="7" max="16384" width="9.08984375" style="15"/>
  </cols>
  <sheetData>
    <row r="1" spans="1:7" ht="23.5" x14ac:dyDescent="0.55000000000000004">
      <c r="A1" s="1" t="s">
        <v>42</v>
      </c>
    </row>
    <row r="3" spans="1:7" ht="18.5" x14ac:dyDescent="0.45">
      <c r="A3" s="3" t="s">
        <v>148</v>
      </c>
    </row>
    <row r="4" spans="1:7" ht="14.25" customHeight="1" thickBot="1" x14ac:dyDescent="0.4">
      <c r="A4" s="16" t="s">
        <v>96</v>
      </c>
    </row>
    <row r="5" spans="1:7" ht="15.5" x14ac:dyDescent="0.35">
      <c r="A5" s="119" t="s">
        <v>30</v>
      </c>
      <c r="B5" s="211" t="s">
        <v>122</v>
      </c>
      <c r="C5" s="175" t="s">
        <v>0</v>
      </c>
      <c r="D5" s="175" t="s">
        <v>1</v>
      </c>
      <c r="E5" s="175" t="s">
        <v>2</v>
      </c>
      <c r="F5" s="176" t="s">
        <v>83</v>
      </c>
    </row>
    <row r="6" spans="1:7" s="17" customFormat="1" ht="16" customHeight="1" x14ac:dyDescent="0.35">
      <c r="A6" s="213" t="str">
        <f>+'Tabel 1'!A6</f>
        <v>Varesalg</v>
      </c>
      <c r="B6" s="214"/>
      <c r="C6" s="214"/>
      <c r="D6" s="214"/>
      <c r="E6" s="214"/>
      <c r="F6" s="215"/>
    </row>
    <row r="7" spans="1:7" s="17" customFormat="1" ht="16" customHeight="1" x14ac:dyDescent="0.35">
      <c r="A7" s="63" t="s">
        <v>97</v>
      </c>
      <c r="B7" s="128"/>
      <c r="C7" s="128"/>
      <c r="D7" s="128"/>
      <c r="E7" s="128"/>
      <c r="F7" s="216"/>
    </row>
    <row r="8" spans="1:7" s="17" customFormat="1" ht="16" customHeight="1" x14ac:dyDescent="0.35">
      <c r="A8" s="57" t="s">
        <v>63</v>
      </c>
      <c r="B8" s="140"/>
      <c r="C8" s="140"/>
      <c r="D8" s="140"/>
      <c r="E8" s="140"/>
      <c r="F8" s="212"/>
    </row>
    <row r="9" spans="1:7" s="17" customFormat="1" ht="16" customHeight="1" x14ac:dyDescent="0.35">
      <c r="A9" s="46" t="s">
        <v>64</v>
      </c>
      <c r="B9" s="118"/>
      <c r="C9" s="118"/>
      <c r="D9" s="118"/>
      <c r="E9" s="118"/>
      <c r="F9" s="217"/>
    </row>
    <row r="10" spans="1:7" s="17" customFormat="1" ht="16" customHeight="1" x14ac:dyDescent="0.35">
      <c r="A10" s="218" t="s">
        <v>65</v>
      </c>
      <c r="B10" s="124"/>
      <c r="C10" s="124"/>
      <c r="D10" s="124"/>
      <c r="E10" s="124"/>
      <c r="F10" s="219"/>
      <c r="G10" s="18"/>
    </row>
    <row r="11" spans="1:7" s="17" customFormat="1" ht="16" customHeight="1" x14ac:dyDescent="0.35">
      <c r="A11" s="63" t="s">
        <v>98</v>
      </c>
      <c r="B11" s="128"/>
      <c r="C11" s="128"/>
      <c r="D11" s="128"/>
      <c r="E11" s="128"/>
      <c r="F11" s="216"/>
    </row>
    <row r="12" spans="1:7" s="17" customFormat="1" ht="16" customHeight="1" x14ac:dyDescent="0.35">
      <c r="A12" s="218" t="s">
        <v>99</v>
      </c>
      <c r="B12" s="124"/>
      <c r="C12" s="124"/>
      <c r="D12" s="124"/>
      <c r="E12" s="124"/>
      <c r="F12" s="220"/>
    </row>
    <row r="13" spans="1:7" s="17" customFormat="1" ht="16" customHeight="1" x14ac:dyDescent="0.35">
      <c r="A13" s="44" t="s">
        <v>100</v>
      </c>
      <c r="B13" s="118"/>
      <c r="C13" s="116"/>
      <c r="D13" s="116"/>
      <c r="E13" s="116"/>
      <c r="F13" s="45"/>
    </row>
    <row r="14" spans="1:7" s="17" customFormat="1" ht="16" customHeight="1" x14ac:dyDescent="0.35">
      <c r="A14" s="46" t="s">
        <v>87</v>
      </c>
      <c r="B14" s="118"/>
      <c r="C14" s="118"/>
      <c r="D14" s="118"/>
      <c r="E14" s="118"/>
      <c r="F14" s="210"/>
    </row>
    <row r="15" spans="1:7" s="17" customFormat="1" ht="16" customHeight="1" x14ac:dyDescent="0.35">
      <c r="A15" s="46" t="s">
        <v>88</v>
      </c>
      <c r="B15" s="118"/>
      <c r="C15" s="118"/>
      <c r="D15" s="118"/>
      <c r="E15" s="118"/>
      <c r="F15" s="210"/>
    </row>
    <row r="16" spans="1:7" s="17" customFormat="1" ht="16" customHeight="1" x14ac:dyDescent="0.35">
      <c r="A16" s="46" t="s">
        <v>89</v>
      </c>
      <c r="B16" s="118"/>
      <c r="C16" s="118"/>
      <c r="D16" s="118"/>
      <c r="E16" s="118"/>
      <c r="F16" s="210"/>
    </row>
    <row r="17" spans="1:6" s="17" customFormat="1" ht="16" customHeight="1" x14ac:dyDescent="0.35">
      <c r="A17" s="46" t="s">
        <v>24</v>
      </c>
      <c r="B17" s="118"/>
      <c r="C17" s="118"/>
      <c r="D17" s="118"/>
      <c r="E17" s="118"/>
      <c r="F17" s="210"/>
    </row>
    <row r="18" spans="1:6" s="17" customFormat="1" ht="16" customHeight="1" x14ac:dyDescent="0.35">
      <c r="A18" s="46" t="s">
        <v>25</v>
      </c>
      <c r="B18" s="118"/>
      <c r="C18" s="118"/>
      <c r="D18" s="118"/>
      <c r="E18" s="118"/>
      <c r="F18" s="210"/>
    </row>
    <row r="19" spans="1:6" s="17" customFormat="1" ht="16" customHeight="1" x14ac:dyDescent="0.35">
      <c r="A19" s="46" t="s">
        <v>26</v>
      </c>
      <c r="B19" s="118"/>
      <c r="C19" s="118"/>
      <c r="D19" s="118"/>
      <c r="E19" s="118"/>
      <c r="F19" s="210"/>
    </row>
    <row r="20" spans="1:6" s="17" customFormat="1" ht="16" customHeight="1" x14ac:dyDescent="0.35">
      <c r="A20" s="46" t="s">
        <v>52</v>
      </c>
      <c r="B20" s="118"/>
      <c r="C20" s="118"/>
      <c r="D20" s="118"/>
      <c r="E20" s="118"/>
      <c r="F20" s="210"/>
    </row>
    <row r="21" spans="1:6" s="17" customFormat="1" ht="16" customHeight="1" x14ac:dyDescent="0.35">
      <c r="A21" s="221" t="s">
        <v>101</v>
      </c>
      <c r="B21" s="136"/>
      <c r="C21" s="136"/>
      <c r="D21" s="136"/>
      <c r="E21" s="136"/>
      <c r="F21" s="222"/>
    </row>
    <row r="22" spans="1:6" s="17" customFormat="1" ht="16" customHeight="1" x14ac:dyDescent="0.35">
      <c r="A22" s="46" t="s">
        <v>102</v>
      </c>
      <c r="B22" s="118"/>
      <c r="C22" s="118"/>
      <c r="D22" s="118"/>
      <c r="E22" s="118"/>
      <c r="F22" s="210"/>
    </row>
    <row r="23" spans="1:6" s="17" customFormat="1" ht="16" customHeight="1" x14ac:dyDescent="0.35">
      <c r="A23" s="218" t="s">
        <v>103</v>
      </c>
      <c r="B23" s="124"/>
      <c r="C23" s="124"/>
      <c r="D23" s="124"/>
      <c r="E23" s="124"/>
      <c r="F23" s="219"/>
    </row>
    <row r="24" spans="1:6" s="17" customFormat="1" ht="16" customHeight="1" x14ac:dyDescent="0.35">
      <c r="A24" s="44" t="s">
        <v>104</v>
      </c>
      <c r="B24" s="118"/>
      <c r="C24" s="118"/>
      <c r="D24" s="118"/>
      <c r="E24" s="118"/>
      <c r="F24" s="210"/>
    </row>
    <row r="25" spans="1:6" s="17" customFormat="1" ht="16" customHeight="1" x14ac:dyDescent="0.35">
      <c r="A25" s="46" t="s">
        <v>105</v>
      </c>
      <c r="B25" s="118"/>
      <c r="C25" s="118"/>
      <c r="D25" s="118"/>
      <c r="E25" s="118"/>
      <c r="F25" s="210"/>
    </row>
    <row r="26" spans="1:6" s="17" customFormat="1" ht="16" customHeight="1" x14ac:dyDescent="0.35">
      <c r="A26" s="46" t="s">
        <v>106</v>
      </c>
      <c r="B26" s="118"/>
      <c r="C26" s="118"/>
      <c r="D26" s="118"/>
      <c r="E26" s="118"/>
      <c r="F26" s="210"/>
    </row>
    <row r="27" spans="1:6" s="17" customFormat="1" ht="16" customHeight="1" x14ac:dyDescent="0.35">
      <c r="A27" s="46" t="s">
        <v>107</v>
      </c>
      <c r="B27" s="118"/>
      <c r="C27" s="118"/>
      <c r="D27" s="118"/>
      <c r="E27" s="118"/>
      <c r="F27" s="210"/>
    </row>
    <row r="28" spans="1:6" s="17" customFormat="1" ht="16" customHeight="1" x14ac:dyDescent="0.35">
      <c r="A28" s="218" t="s">
        <v>108</v>
      </c>
      <c r="B28" s="124"/>
      <c r="C28" s="124"/>
      <c r="D28" s="124"/>
      <c r="E28" s="124"/>
      <c r="F28" s="219"/>
    </row>
    <row r="29" spans="1:6" s="17" customFormat="1" ht="16" customHeight="1" x14ac:dyDescent="0.35">
      <c r="A29" s="44" t="s">
        <v>109</v>
      </c>
      <c r="B29" s="118"/>
      <c r="C29" s="118"/>
      <c r="D29" s="118"/>
      <c r="E29" s="118"/>
      <c r="F29" s="210"/>
    </row>
    <row r="30" spans="1:6" s="17" customFormat="1" ht="16" customHeight="1" x14ac:dyDescent="0.35">
      <c r="A30" s="46" t="s">
        <v>110</v>
      </c>
      <c r="B30" s="118"/>
      <c r="C30" s="118"/>
      <c r="D30" s="118"/>
      <c r="E30" s="118"/>
      <c r="F30" s="210"/>
    </row>
    <row r="31" spans="1:6" s="17" customFormat="1" ht="16" customHeight="1" x14ac:dyDescent="0.35">
      <c r="A31" s="46" t="s">
        <v>111</v>
      </c>
      <c r="B31" s="118"/>
      <c r="C31" s="118"/>
      <c r="D31" s="118"/>
      <c r="E31" s="118"/>
      <c r="F31" s="210"/>
    </row>
    <row r="32" spans="1:6" s="17" customFormat="1" ht="16" customHeight="1" x14ac:dyDescent="0.35">
      <c r="A32" s="218" t="s">
        <v>112</v>
      </c>
      <c r="B32" s="124"/>
      <c r="C32" s="124"/>
      <c r="D32" s="124"/>
      <c r="E32" s="124"/>
      <c r="F32" s="219"/>
    </row>
    <row r="33" spans="1:9" s="17" customFormat="1" ht="16" customHeight="1" x14ac:dyDescent="0.35">
      <c r="A33" s="44" t="s">
        <v>113</v>
      </c>
      <c r="B33" s="118"/>
      <c r="C33" s="118"/>
      <c r="D33" s="118"/>
      <c r="E33" s="118"/>
      <c r="F33" s="210"/>
    </row>
    <row r="34" spans="1:9" s="17" customFormat="1" ht="16" customHeight="1" x14ac:dyDescent="0.35">
      <c r="A34" s="46" t="s">
        <v>114</v>
      </c>
      <c r="B34" s="118"/>
      <c r="C34" s="118"/>
      <c r="D34" s="118"/>
      <c r="E34" s="118"/>
      <c r="F34" s="210"/>
    </row>
    <row r="35" spans="1:9" s="17" customFormat="1" ht="16" customHeight="1" x14ac:dyDescent="0.35">
      <c r="A35" s="46" t="s">
        <v>115</v>
      </c>
      <c r="B35" s="118"/>
      <c r="C35" s="118"/>
      <c r="D35" s="118"/>
      <c r="E35" s="118"/>
      <c r="F35" s="210"/>
    </row>
    <row r="36" spans="1:9" s="17" customFormat="1" ht="16" customHeight="1" x14ac:dyDescent="0.35">
      <c r="A36" s="218" t="s">
        <v>116</v>
      </c>
      <c r="B36" s="124"/>
      <c r="C36" s="124"/>
      <c r="D36" s="124"/>
      <c r="E36" s="124"/>
      <c r="F36" s="219"/>
    </row>
    <row r="37" spans="1:9" s="17" customFormat="1" ht="16" customHeight="1" x14ac:dyDescent="0.35">
      <c r="A37" s="46" t="s">
        <v>149</v>
      </c>
      <c r="B37" s="118"/>
      <c r="C37" s="118"/>
      <c r="D37" s="118"/>
      <c r="E37" s="118"/>
      <c r="F37" s="210"/>
    </row>
    <row r="38" spans="1:9" s="17" customFormat="1" ht="16" customHeight="1" x14ac:dyDescent="0.35">
      <c r="A38" s="46" t="s">
        <v>130</v>
      </c>
      <c r="B38" s="118"/>
      <c r="C38" s="118"/>
      <c r="D38" s="118"/>
      <c r="E38" s="118"/>
      <c r="F38" s="210"/>
    </row>
    <row r="39" spans="1:9" s="17" customFormat="1" ht="16" customHeight="1" x14ac:dyDescent="0.35">
      <c r="A39" s="63" t="s">
        <v>131</v>
      </c>
      <c r="B39" s="128"/>
      <c r="C39" s="128"/>
      <c r="D39" s="128"/>
      <c r="E39" s="128"/>
      <c r="F39" s="225"/>
    </row>
    <row r="40" spans="1:9" s="20" customFormat="1" ht="25" customHeight="1" thickBot="1" x14ac:dyDescent="0.3">
      <c r="A40" s="70" t="s">
        <v>117</v>
      </c>
      <c r="B40" s="223"/>
      <c r="C40" s="223"/>
      <c r="D40" s="223"/>
      <c r="E40" s="223"/>
      <c r="F40" s="224"/>
    </row>
    <row r="42" spans="1:9" ht="13" customHeight="1" x14ac:dyDescent="0.3">
      <c r="A42" s="15" t="s">
        <v>132</v>
      </c>
      <c r="D42" s="21">
        <f>+D38+D39-C40</f>
        <v>0</v>
      </c>
      <c r="E42" s="21">
        <f>+E38+E39-D40</f>
        <v>0</v>
      </c>
      <c r="F42" s="21">
        <f>+F38+F39-E40</f>
        <v>0</v>
      </c>
    </row>
    <row r="43" spans="1:9" ht="13" customHeight="1" x14ac:dyDescent="0.3">
      <c r="F43" s="21"/>
    </row>
    <row r="44" spans="1:9" ht="13" customHeight="1" x14ac:dyDescent="0.3">
      <c r="F44" s="21"/>
    </row>
    <row r="45" spans="1:9" ht="18.5" x14ac:dyDescent="0.45">
      <c r="A45" s="3" t="s">
        <v>73</v>
      </c>
      <c r="F45" s="21"/>
      <c r="I45" s="22"/>
    </row>
    <row r="46" spans="1:9" s="2" customFormat="1" ht="19" thickBot="1" x14ac:dyDescent="0.5">
      <c r="A46" s="3" t="s">
        <v>74</v>
      </c>
      <c r="I46" s="23"/>
    </row>
    <row r="47" spans="1:9" s="24" customFormat="1" ht="21" customHeight="1" x14ac:dyDescent="0.3">
      <c r="A47" s="194"/>
      <c r="B47" s="195"/>
      <c r="C47" s="196" t="s">
        <v>0</v>
      </c>
      <c r="D47" s="196" t="s">
        <v>1</v>
      </c>
      <c r="E47" s="196" t="s">
        <v>2</v>
      </c>
      <c r="F47" s="197" t="s">
        <v>121</v>
      </c>
    </row>
    <row r="48" spans="1:9" ht="15.5" x14ac:dyDescent="0.35">
      <c r="A48" s="198" t="s">
        <v>63</v>
      </c>
      <c r="B48" s="190"/>
      <c r="C48" s="172"/>
      <c r="D48" s="172"/>
      <c r="E48" s="172"/>
      <c r="F48" s="199"/>
    </row>
    <row r="49" spans="1:6" ht="15.5" x14ac:dyDescent="0.35">
      <c r="A49" s="86" t="s">
        <v>118</v>
      </c>
      <c r="B49" s="191"/>
      <c r="C49" s="192"/>
      <c r="D49" s="192"/>
      <c r="E49" s="192"/>
      <c r="F49" s="200"/>
    </row>
    <row r="50" spans="1:6" ht="15.5" x14ac:dyDescent="0.35">
      <c r="A50" s="198" t="s">
        <v>65</v>
      </c>
      <c r="B50" s="190"/>
      <c r="C50" s="172"/>
      <c r="D50" s="172"/>
      <c r="E50" s="172"/>
      <c r="F50" s="199"/>
    </row>
    <row r="51" spans="1:6" ht="15.5" x14ac:dyDescent="0.35">
      <c r="A51" s="86" t="s">
        <v>119</v>
      </c>
      <c r="B51" s="191"/>
      <c r="C51" s="192"/>
      <c r="D51" s="192"/>
      <c r="E51" s="192"/>
      <c r="F51" s="200"/>
    </row>
    <row r="52" spans="1:6" ht="15.5" x14ac:dyDescent="0.35">
      <c r="A52" s="201" t="s">
        <v>67</v>
      </c>
      <c r="B52" s="193"/>
      <c r="C52" s="170"/>
      <c r="D52" s="170"/>
      <c r="E52" s="170"/>
      <c r="F52" s="202"/>
    </row>
    <row r="53" spans="1:6" ht="16" thickBot="1" x14ac:dyDescent="0.4">
      <c r="A53" s="203" t="s">
        <v>120</v>
      </c>
      <c r="B53" s="204"/>
      <c r="C53" s="205"/>
      <c r="D53" s="206"/>
      <c r="E53" s="206"/>
      <c r="F53" s="207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Tabel 1</vt:lpstr>
      <vt:lpstr>Tabel 2</vt:lpstr>
      <vt:lpstr>Opg 2.1.1 - løsning</vt:lpstr>
      <vt:lpstr>Opg 2.1.2 + 2.1.3 - løsning</vt:lpstr>
      <vt:lpstr>Opg 2.1.4 + 2.1.5 - løsning</vt:lpstr>
      <vt:lpstr>'Tabel 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Lysstrejf</dc:title>
  <dc:creator>Karsten Dalgaard</dc:creator>
  <cp:lastModifiedBy>Jeanette Willert</cp:lastModifiedBy>
  <cp:lastPrinted>2003-08-01T09:35:40Z</cp:lastPrinted>
  <dcterms:created xsi:type="dcterms:W3CDTF">1998-07-01T14:01:09Z</dcterms:created>
  <dcterms:modified xsi:type="dcterms:W3CDTF">2023-06-26T07:49:32Z</dcterms:modified>
</cp:coreProperties>
</file>