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528" windowWidth="12120" windowHeight="7932"/>
  </bookViews>
  <sheets>
    <sheet name="Fin opg 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3" i="1"/>
  <c r="O14"/>
  <c r="O12"/>
  <c r="O11"/>
  <c r="M13"/>
  <c r="M14"/>
  <c r="M12"/>
  <c r="M11"/>
  <c r="E81"/>
  <c r="F81" s="1"/>
  <c r="C72"/>
  <c r="A81"/>
  <c r="A82" s="1"/>
  <c r="A83" s="1"/>
  <c r="A84" s="1"/>
  <c r="A85" s="1"/>
  <c r="A86" s="1"/>
  <c r="A87" s="1"/>
  <c r="A88" s="1"/>
  <c r="A89" s="1"/>
  <c r="A90" s="1"/>
  <c r="A91" s="1"/>
  <c r="A92" s="1"/>
  <c r="D81"/>
  <c r="E82" s="1"/>
  <c r="F82" s="1"/>
  <c r="C56"/>
  <c r="C60" s="1"/>
  <c r="H65" s="1"/>
  <c r="H48"/>
  <c r="H29"/>
  <c r="H22"/>
  <c r="H23" s="1"/>
  <c r="H12"/>
  <c r="H82" l="1"/>
  <c r="H81"/>
  <c r="D82"/>
  <c r="E83" s="1"/>
  <c r="F83" s="1"/>
  <c r="H83" s="1"/>
  <c r="D83" l="1"/>
  <c r="D84" s="1"/>
  <c r="E84" l="1"/>
  <c r="F84" s="1"/>
  <c r="H84" s="1"/>
  <c r="E85"/>
  <c r="F85" s="1"/>
  <c r="H85" s="1"/>
  <c r="D85"/>
  <c r="D86" l="1"/>
  <c r="E86"/>
  <c r="F86" s="1"/>
  <c r="H86" s="1"/>
  <c r="E87" l="1"/>
  <c r="F87" s="1"/>
  <c r="H87" s="1"/>
  <c r="D87"/>
  <c r="D88" l="1"/>
  <c r="E88"/>
  <c r="F88" s="1"/>
  <c r="H88" s="1"/>
  <c r="E89" l="1"/>
  <c r="F89" s="1"/>
  <c r="H89" s="1"/>
  <c r="D89"/>
  <c r="D90" l="1"/>
  <c r="E90"/>
  <c r="F90" s="1"/>
  <c r="H90" s="1"/>
  <c r="E91" l="1"/>
  <c r="F91" s="1"/>
  <c r="H91" s="1"/>
  <c r="D91"/>
  <c r="E92" l="1"/>
  <c r="F92" s="1"/>
  <c r="D92"/>
  <c r="H92" l="1"/>
  <c r="H94" s="1"/>
</calcChain>
</file>

<file path=xl/sharedStrings.xml><?xml version="1.0" encoding="utf-8"?>
<sst xmlns="http://schemas.openxmlformats.org/spreadsheetml/2006/main" count="115" uniqueCount="60">
  <si>
    <t>Opgave 8</t>
  </si>
  <si>
    <t>A. Interne rentefods metode</t>
  </si>
  <si>
    <t>Afbetaling</t>
  </si>
  <si>
    <t>Nper</t>
  </si>
  <si>
    <t>=</t>
  </si>
  <si>
    <t>Pmt</t>
  </si>
  <si>
    <t>Pv</t>
  </si>
  <si>
    <t>Fv</t>
  </si>
  <si>
    <t>Rate</t>
  </si>
  <si>
    <t>p.a.</t>
  </si>
  <si>
    <t>Leasing</t>
  </si>
  <si>
    <t>pr. kvartal</t>
  </si>
  <si>
    <t>Serielån</t>
  </si>
  <si>
    <t>Da der ikke er noget kurstab, bliver den effektive rente lig den direkte rente, dvs.:</t>
  </si>
  <si>
    <t>halvårlig</t>
  </si>
  <si>
    <t>Konklusion:</t>
  </si>
  <si>
    <t>Serielånet er billigst</t>
  </si>
  <si>
    <t>I næste afsnit løses problemet ved hjælp af kapitalværdimetoden</t>
  </si>
  <si>
    <t>(1+0,05)^2 - 1</t>
  </si>
  <si>
    <t>B. Kapitalværdimetoden</t>
  </si>
  <si>
    <t>Kontantpris</t>
  </si>
  <si>
    <t>Afbetalingspris</t>
  </si>
  <si>
    <t>Beregning af kvartårlig kalkulationsrentefod:</t>
  </si>
  <si>
    <t>(1+R)^4</t>
  </si>
  <si>
    <t>R</t>
  </si>
  <si>
    <t>Det antages at leasingydelserne er efterbetalte, hvorved vi får:</t>
  </si>
  <si>
    <t>Beregning af halvårlig kalkulationsrentefod:</t>
  </si>
  <si>
    <t>(1+R)^2</t>
  </si>
  <si>
    <t>Til brug for beregning af nutidsværdien opstilles først lånets betalingsrække:</t>
  </si>
  <si>
    <t>Afdrag</t>
  </si>
  <si>
    <t>Ydelse</t>
  </si>
  <si>
    <t>Restgæld</t>
  </si>
  <si>
    <t>ultimo</t>
  </si>
  <si>
    <t>Rente</t>
  </si>
  <si>
    <t>Nutidsværdi af</t>
  </si>
  <si>
    <t>Termin</t>
  </si>
  <si>
    <t>Samlet nutidsværdi</t>
  </si>
  <si>
    <t>Opgaven kan også bruges til at illustrere, at interne rentefods metode og kapitalværdi-</t>
  </si>
  <si>
    <t>effektive rente i afbetalingsordningen var 19,86%, og at den effektive rente i leasing-</t>
  </si>
  <si>
    <t>ordningen var 13,82%. Nedenstående beregninger viser, at anvendes kapitalværdi-</t>
  </si>
  <si>
    <t>metoden, afhænger den relative fordelagtighed af kalkulationsrentefodens størrelse.</t>
  </si>
  <si>
    <t>Rente p.a.</t>
  </si>
  <si>
    <t>Nutidsværdi</t>
  </si>
  <si>
    <t>afbetaling</t>
  </si>
  <si>
    <t>leasing</t>
  </si>
  <si>
    <t>&lt;</t>
  </si>
  <si>
    <t>&gt;</t>
  </si>
  <si>
    <t>Opgave 8, fortsat</t>
  </si>
  <si>
    <t>Rente (Rate)</t>
  </si>
  <si>
    <t>RENTE (5; -300000 ; 900000 ; 0)</t>
  </si>
  <si>
    <t>RENTE( 32 ; -61200 ; 1200000 ; 0)</t>
  </si>
  <si>
    <t>kr.</t>
  </si>
  <si>
    <t xml:space="preserve"> </t>
  </si>
  <si>
    <t>PV( 0,0264 ; 32;  - 61200 ; 0)</t>
  </si>
  <si>
    <t>ydelserne R=5,36.%</t>
  </si>
  <si>
    <t>PV( 0,11 ; 5 ; -300000;  0) + 300.000</t>
  </si>
  <si>
    <t>Dernæst beregnes nutidsværdien af ydelserne.</t>
  </si>
  <si>
    <t>Nominel lånerente</t>
  </si>
  <si>
    <t>helårlig</t>
  </si>
  <si>
    <t>metoden undertiden rangordner projekter og lån forskelligt. Vi fandt tidligere, at den</t>
  </si>
</sst>
</file>

<file path=xl/styles.xml><?xml version="1.0" encoding="utf-8"?>
<styleSheet xmlns="http://schemas.openxmlformats.org/spreadsheetml/2006/main">
  <numFmts count="7">
    <numFmt numFmtId="164" formatCode="&quot;kr&quot;\ #,##0_);[Red]\(&quot;kr&quot;\ #,##0\)"/>
    <numFmt numFmtId="165" formatCode="&quot;kr&quot;\ #,##0.00_);[Red]\(&quot;kr&quot;\ #,##0.00\)"/>
    <numFmt numFmtId="166" formatCode="_(* #,##0.00_);_(* \(#,##0.00\);_(* &quot;-&quot;??_);_(@_)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</numFmts>
  <fonts count="10">
    <font>
      <sz val="10"/>
      <name val="Arial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/>
    <xf numFmtId="0" fontId="5" fillId="0" borderId="0" xfId="0" applyFont="1" applyBorder="1"/>
    <xf numFmtId="0" fontId="3" fillId="0" borderId="1" xfId="0" applyFont="1" applyBorder="1"/>
    <xf numFmtId="9" fontId="3" fillId="0" borderId="0" xfId="0" applyNumberFormat="1" applyFont="1"/>
    <xf numFmtId="168" fontId="3" fillId="0" borderId="0" xfId="1" applyNumberFormat="1" applyFont="1"/>
    <xf numFmtId="10" fontId="3" fillId="0" borderId="0" xfId="2" applyNumberFormat="1" applyFont="1" applyBorder="1"/>
    <xf numFmtId="165" fontId="3" fillId="0" borderId="0" xfId="0" applyNumberFormat="1" applyFont="1" applyBorder="1"/>
    <xf numFmtId="0" fontId="3" fillId="2" borderId="0" xfId="0" applyFont="1" applyFill="1"/>
    <xf numFmtId="0" fontId="6" fillId="2" borderId="0" xfId="0" applyFont="1" applyFill="1"/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0" fillId="2" borderId="0" xfId="0" applyFill="1"/>
    <xf numFmtId="9" fontId="6" fillId="2" borderId="0" xfId="0" applyNumberFormat="1" applyFont="1" applyFill="1"/>
    <xf numFmtId="164" fontId="6" fillId="2" borderId="0" xfId="0" applyNumberFormat="1" applyFont="1" applyFill="1"/>
    <xf numFmtId="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/>
    <xf numFmtId="10" fontId="3" fillId="3" borderId="1" xfId="0" applyNumberFormat="1" applyFont="1" applyFill="1" applyBorder="1"/>
    <xf numFmtId="10" fontId="3" fillId="3" borderId="1" xfId="2" applyNumberFormat="1" applyFont="1" applyFill="1" applyBorder="1"/>
    <xf numFmtId="0" fontId="5" fillId="5" borderId="0" xfId="0" applyFont="1" applyFill="1" applyBorder="1"/>
    <xf numFmtId="0" fontId="3" fillId="3" borderId="0" xfId="0" applyFont="1" applyFill="1"/>
    <xf numFmtId="0" fontId="9" fillId="6" borderId="0" xfId="0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10" fontId="0" fillId="0" borderId="0" xfId="0" applyNumberFormat="1"/>
    <xf numFmtId="0" fontId="5" fillId="5" borderId="0" xfId="0" applyFont="1" applyFill="1"/>
    <xf numFmtId="0" fontId="5" fillId="5" borderId="1" xfId="0" applyFont="1" applyFill="1" applyBorder="1"/>
    <xf numFmtId="170" fontId="3" fillId="0" borderId="0" xfId="1" applyNumberFormat="1" applyFont="1" applyBorder="1"/>
    <xf numFmtId="0" fontId="9" fillId="0" borderId="0" xfId="0" applyFont="1"/>
    <xf numFmtId="0" fontId="0" fillId="0" borderId="0" xfId="0" applyBorder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quotePrefix="1" applyNumberFormat="1" applyFont="1" applyBorder="1"/>
    <xf numFmtId="3" fontId="7" fillId="0" borderId="0" xfId="0" quotePrefix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9" fillId="5" borderId="0" xfId="0" applyFont="1" applyFill="1" applyAlignment="1">
      <alignment horizontal="center"/>
    </xf>
    <xf numFmtId="169" fontId="3" fillId="3" borderId="2" xfId="1" applyNumberFormat="1" applyFont="1" applyFill="1" applyBorder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Nutidsværdi</a:t>
            </a:r>
          </a:p>
        </c:rich>
      </c:tx>
      <c:layout>
        <c:manualLayout>
          <c:xMode val="edge"/>
          <c:yMode val="edge"/>
          <c:x val="0.40262592811525816"/>
          <c:y val="4.48278126404868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56022648990598"/>
          <c:y val="0.26551858256288352"/>
          <c:w val="0.76586453717576264"/>
          <c:h val="0.54827863152595391"/>
        </c:manualLayout>
      </c:layout>
      <c:lineChart>
        <c:grouping val="standard"/>
        <c:ser>
          <c:idx val="0"/>
          <c:order val="0"/>
          <c:tx>
            <c:v>Afbetaling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'Fin opg 8'!$L$11:$L$14</c:f>
              <c:numCache>
                <c:formatCode>0%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cat>
          <c:val>
            <c:numRef>
              <c:f>'Fin opg 8'!$M$11:$M$14</c:f>
              <c:numCache>
                <c:formatCode>"kr"\ #,##0_);[Red]\("kr"\ #,##0\)</c:formatCode>
                <c:ptCount val="4"/>
                <c:pt idx="0">
                  <c:v>1800000</c:v>
                </c:pt>
                <c:pt idx="1">
                  <c:v>1598843.0011892463</c:v>
                </c:pt>
                <c:pt idx="2">
                  <c:v>1437236.030822535</c:v>
                </c:pt>
                <c:pt idx="3">
                  <c:v>1305646.5294034202</c:v>
                </c:pt>
              </c:numCache>
            </c:numRef>
          </c:val>
        </c:ser>
        <c:ser>
          <c:idx val="1"/>
          <c:order val="1"/>
          <c:tx>
            <c:v>Leasing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'Fin opg 8'!$L$11:$L$14</c:f>
              <c:numCache>
                <c:formatCode>0%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</c:numCache>
            </c:numRef>
          </c:cat>
          <c:val>
            <c:numRef>
              <c:f>'Fin opg 8'!$O$11:$O$14</c:f>
              <c:numCache>
                <c:formatCode>"kr"\ #,##0_);[Red]\("kr"\ #,##0\)</c:formatCode>
                <c:ptCount val="4"/>
                <c:pt idx="0">
                  <c:v>1958400</c:v>
                </c:pt>
                <c:pt idx="1">
                  <c:v>1611559.0977504298</c:v>
                </c:pt>
                <c:pt idx="2">
                  <c:v>1353992.257958798</c:v>
                </c:pt>
                <c:pt idx="3">
                  <c:v>1158488.1883049405</c:v>
                </c:pt>
              </c:numCache>
            </c:numRef>
          </c:val>
        </c:ser>
        <c:marker val="1"/>
        <c:axId val="94396800"/>
        <c:axId val="94399104"/>
      </c:lineChart>
      <c:catAx>
        <c:axId val="9439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Rente i procent</a:t>
                </a:r>
              </a:p>
            </c:rich>
          </c:tx>
          <c:layout>
            <c:manualLayout>
              <c:xMode val="edge"/>
              <c:yMode val="edge"/>
              <c:x val="0.46608327548124989"/>
              <c:y val="0.90000454608977365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4399104"/>
        <c:crosses val="autoZero"/>
        <c:auto val="1"/>
        <c:lblAlgn val="ctr"/>
        <c:lblOffset val="100"/>
        <c:tickLblSkip val="1"/>
        <c:tickMarkSkip val="1"/>
      </c:catAx>
      <c:valAx>
        <c:axId val="94399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Mill. kroner</a:t>
                </a:r>
              </a:p>
            </c:rich>
          </c:tx>
          <c:layout>
            <c:manualLayout>
              <c:xMode val="edge"/>
              <c:yMode val="edge"/>
              <c:x val="5.2516425406338038E-2"/>
              <c:y val="0.40689860704441905"/>
            </c:manualLayout>
          </c:layout>
          <c:spPr>
            <a:noFill/>
            <a:ln w="25400">
              <a:noFill/>
            </a:ln>
          </c:spPr>
        </c:title>
        <c:numFmt formatCode="#,##0.00;[Red]\-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4396800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10517602303365"/>
          <c:y val="0.1517249043216477"/>
          <c:w val="0.40481411250718868"/>
          <c:h val="8.27590387208987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167640</xdr:colOff>
      <xdr:row>18</xdr:row>
      <xdr:rowOff>7620</xdr:rowOff>
    </xdr:from>
    <xdr:to>
      <xdr:col>17</xdr:col>
      <xdr:colOff>312420</xdr:colOff>
      <xdr:row>34</xdr:row>
      <xdr:rowOff>144780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Normal="100" workbookViewId="0"/>
  </sheetViews>
  <sheetFormatPr defaultRowHeight="13.2"/>
  <cols>
    <col min="1" max="1" width="14.109375" customWidth="1"/>
    <col min="2" max="2" width="3.109375" customWidth="1"/>
    <col min="3" max="3" width="12" customWidth="1"/>
    <col min="4" max="4" width="10.33203125" customWidth="1"/>
    <col min="6" max="6" width="8.44140625" customWidth="1"/>
    <col min="7" max="7" width="2.33203125" customWidth="1"/>
    <col min="8" max="8" width="15.88671875" customWidth="1"/>
    <col min="9" max="9" width="3.5546875" customWidth="1"/>
    <col min="10" max="10" width="7.21875" customWidth="1"/>
    <col min="11" max="11" width="7.44140625" customWidth="1"/>
    <col min="12" max="12" width="10.6640625" customWidth="1"/>
    <col min="13" max="13" width="14.88671875" customWidth="1"/>
    <col min="14" max="14" width="3.109375" customWidth="1"/>
    <col min="15" max="15" width="15.109375" customWidth="1"/>
    <col min="17" max="17" width="9.88671875" customWidth="1"/>
    <col min="18" max="18" width="15.109375" customWidth="1"/>
  </cols>
  <sheetData>
    <row r="1" spans="1:19" ht="21">
      <c r="A1" s="26" t="s">
        <v>0</v>
      </c>
      <c r="K1" s="1" t="s">
        <v>47</v>
      </c>
    </row>
    <row r="2" spans="1:19" ht="15.6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</row>
    <row r="3" spans="1:19" ht="15.6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2"/>
      <c r="K3" s="2" t="s">
        <v>37</v>
      </c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59</v>
      </c>
    </row>
    <row r="5" spans="1:19" ht="15">
      <c r="A5" s="29" t="s">
        <v>2</v>
      </c>
      <c r="B5" s="2"/>
      <c r="C5" s="2"/>
      <c r="D5" s="2"/>
      <c r="E5" s="2"/>
      <c r="F5" s="2"/>
      <c r="G5" s="2"/>
      <c r="H5" s="2"/>
      <c r="I5" s="2"/>
      <c r="J5" s="2"/>
      <c r="K5" s="2" t="s">
        <v>38</v>
      </c>
      <c r="L5" s="2"/>
      <c r="M5" s="2"/>
      <c r="N5" s="2"/>
      <c r="O5" s="2"/>
      <c r="P5" s="2"/>
      <c r="Q5" s="2"/>
      <c r="R5" s="2"/>
      <c r="S5" s="2"/>
    </row>
    <row r="6" spans="1:19" ht="15">
      <c r="A6" s="2"/>
      <c r="B6" s="2"/>
      <c r="C6" s="2"/>
      <c r="D6" s="2"/>
      <c r="E6" s="2"/>
      <c r="F6" s="2"/>
      <c r="G6" s="2"/>
      <c r="H6" s="2"/>
      <c r="I6" s="2"/>
      <c r="J6" s="2"/>
      <c r="K6" s="2" t="s">
        <v>39</v>
      </c>
      <c r="L6" s="2"/>
      <c r="M6" s="2"/>
      <c r="N6" s="2"/>
      <c r="O6" s="2"/>
      <c r="P6" s="2"/>
      <c r="Q6" s="2"/>
      <c r="R6" s="2"/>
      <c r="S6" s="2"/>
    </row>
    <row r="7" spans="1:19" ht="15">
      <c r="A7" s="2" t="s">
        <v>3</v>
      </c>
      <c r="B7" s="2" t="s">
        <v>4</v>
      </c>
      <c r="C7" s="2">
        <v>5</v>
      </c>
      <c r="D7" s="2"/>
      <c r="E7" s="2"/>
      <c r="F7" s="2"/>
      <c r="H7" s="2"/>
      <c r="I7" s="2"/>
      <c r="J7" s="2"/>
      <c r="K7" s="2" t="s">
        <v>40</v>
      </c>
      <c r="L7" s="2"/>
      <c r="M7" s="2"/>
      <c r="N7" s="2"/>
      <c r="O7" s="2"/>
      <c r="P7" s="2"/>
      <c r="Q7" s="2"/>
      <c r="R7" s="2"/>
      <c r="S7" s="2"/>
    </row>
    <row r="8" spans="1:19" ht="15">
      <c r="A8" s="2" t="s">
        <v>5</v>
      </c>
      <c r="B8" s="2" t="s">
        <v>4</v>
      </c>
      <c r="C8" s="2">
        <v>-300000</v>
      </c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</v>
      </c>
      <c r="B9" s="2" t="s">
        <v>4</v>
      </c>
      <c r="C9" s="2">
        <v>900000</v>
      </c>
      <c r="D9" s="2"/>
      <c r="E9" s="2"/>
      <c r="F9" s="2"/>
      <c r="H9" s="2"/>
      <c r="L9" s="31" t="s">
        <v>41</v>
      </c>
      <c r="M9" s="31" t="s">
        <v>42</v>
      </c>
      <c r="N9" s="31"/>
      <c r="O9" s="31" t="s">
        <v>42</v>
      </c>
      <c r="P9" s="2"/>
      <c r="Q9" s="2"/>
      <c r="R9" s="2"/>
      <c r="S9" s="2"/>
    </row>
    <row r="10" spans="1:19" ht="15">
      <c r="A10" s="2" t="s">
        <v>7</v>
      </c>
      <c r="B10" s="2" t="s">
        <v>4</v>
      </c>
      <c r="C10" s="2">
        <v>0</v>
      </c>
      <c r="D10" s="2"/>
      <c r="E10" s="2"/>
      <c r="F10" s="2"/>
      <c r="H10" s="2"/>
      <c r="I10" s="2"/>
      <c r="J10" s="2"/>
      <c r="K10" s="18"/>
      <c r="L10" s="31"/>
      <c r="M10" s="31" t="s">
        <v>43</v>
      </c>
      <c r="N10" s="31"/>
      <c r="O10" s="31" t="s">
        <v>44</v>
      </c>
      <c r="P10" s="2"/>
      <c r="Q10" s="2"/>
      <c r="R10" s="2"/>
      <c r="S10" s="2"/>
    </row>
    <row r="11" spans="1:19" ht="15">
      <c r="A11" s="2"/>
      <c r="B11" s="2"/>
      <c r="C11" s="2"/>
      <c r="D11" s="2"/>
      <c r="E11" s="2"/>
      <c r="F11" s="2"/>
      <c r="H11" s="2"/>
      <c r="I11" s="2"/>
      <c r="J11" s="2"/>
      <c r="K11" s="2"/>
      <c r="L11" s="32">
        <v>0</v>
      </c>
      <c r="M11" s="33">
        <f>PV($L$11,$C$7,$C$8,$C$10)+300000</f>
        <v>1800000</v>
      </c>
      <c r="N11" s="34" t="s">
        <v>45</v>
      </c>
      <c r="O11" s="33">
        <f>PV(L11,$C$17,$C$18,$C$20)</f>
        <v>1958400</v>
      </c>
    </row>
    <row r="12" spans="1:19" ht="15">
      <c r="A12" s="2" t="s">
        <v>48</v>
      </c>
      <c r="B12" s="2" t="s">
        <v>4</v>
      </c>
      <c r="C12" s="4" t="s">
        <v>49</v>
      </c>
      <c r="D12" s="4"/>
      <c r="E12" s="4"/>
      <c r="F12" s="4"/>
      <c r="G12" s="2" t="s">
        <v>4</v>
      </c>
      <c r="H12" s="27">
        <f>RATE(5,-300000,900000,0)</f>
        <v>0.19857709787320119</v>
      </c>
      <c r="I12" s="11" t="s">
        <v>9</v>
      </c>
      <c r="K12" s="2"/>
      <c r="L12" s="32">
        <v>0.05</v>
      </c>
      <c r="M12" s="33">
        <f>PV(L12,$C$7,$C$8,$C$10)+300000</f>
        <v>1598843.0011892463</v>
      </c>
      <c r="N12" s="34" t="s">
        <v>45</v>
      </c>
      <c r="O12" s="33">
        <f>PV((1+L12)^0.25-1,$C$17,$C$18,$C$20)</f>
        <v>1611559.0977504298</v>
      </c>
    </row>
    <row r="13" spans="1:19" ht="15">
      <c r="A13" s="2"/>
      <c r="I13" s="2"/>
      <c r="J13" s="2"/>
      <c r="K13" s="2"/>
      <c r="L13" s="32">
        <v>0.1</v>
      </c>
      <c r="M13" s="33">
        <f>PV(L13,$C$7,$C$8,$C$10)+300000</f>
        <v>1437236.030822535</v>
      </c>
      <c r="N13" s="34" t="s">
        <v>46</v>
      </c>
      <c r="O13" s="33">
        <f>PV((1+L13)^0.25-1,$C$17,$C$18,$C$20)</f>
        <v>1353992.257958798</v>
      </c>
    </row>
    <row r="14" spans="1:19" ht="15">
      <c r="A14" s="29" t="s">
        <v>10</v>
      </c>
      <c r="B14" s="5"/>
      <c r="C14" s="5"/>
      <c r="D14" s="8"/>
      <c r="E14" s="6"/>
      <c r="F14" s="6"/>
      <c r="G14" s="7"/>
      <c r="H14" s="9"/>
      <c r="I14" s="5"/>
      <c r="J14" s="2"/>
      <c r="K14" s="2"/>
      <c r="L14" s="32">
        <v>0.15</v>
      </c>
      <c r="M14" s="33">
        <f>PV(L14,$C$7,$C$8,$C$10)+300000</f>
        <v>1305646.5294034202</v>
      </c>
      <c r="N14" s="34" t="s">
        <v>46</v>
      </c>
      <c r="O14" s="33">
        <f>PV((1+L14)^0.25-1,$C$17,$C$18,$C$20)</f>
        <v>1158488.1883049405</v>
      </c>
    </row>
    <row r="15" spans="1:19" ht="1.5" customHeight="1">
      <c r="A15" s="10"/>
      <c r="B15" s="5"/>
      <c r="C15" s="5"/>
      <c r="D15" s="8"/>
      <c r="E15" s="6"/>
      <c r="F15" s="6"/>
      <c r="G15" s="7"/>
      <c r="H15" s="9"/>
      <c r="I15" s="5"/>
      <c r="J15" s="2"/>
      <c r="K15" s="2"/>
      <c r="L15" s="22"/>
      <c r="M15" s="23"/>
      <c r="N15" s="17"/>
      <c r="O15" s="23"/>
    </row>
    <row r="16" spans="1:1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4" ht="15">
      <c r="A17" s="2" t="s">
        <v>3</v>
      </c>
      <c r="B17" s="2" t="s">
        <v>4</v>
      </c>
      <c r="C17" s="2">
        <v>32</v>
      </c>
      <c r="D17" s="2"/>
      <c r="E17" s="2"/>
      <c r="F17" s="2"/>
      <c r="H17" s="2"/>
      <c r="I17" s="2"/>
      <c r="J17" s="2"/>
      <c r="K17" s="2"/>
      <c r="L17" s="24"/>
      <c r="M17" s="25"/>
      <c r="N17" s="25"/>
    </row>
    <row r="18" spans="1:14" ht="15">
      <c r="A18" s="2" t="s">
        <v>5</v>
      </c>
      <c r="B18" s="2" t="s">
        <v>4</v>
      </c>
      <c r="C18" s="2">
        <v>-61200</v>
      </c>
      <c r="D18" s="2"/>
      <c r="E18" s="2"/>
      <c r="F18" s="2"/>
      <c r="H18" s="2"/>
      <c r="I18" s="2"/>
      <c r="J18" s="2"/>
      <c r="K18" s="2"/>
      <c r="L18" s="24"/>
      <c r="M18" s="25"/>
      <c r="N18" s="25"/>
    </row>
    <row r="19" spans="1:14" ht="15">
      <c r="A19" s="2" t="s">
        <v>6</v>
      </c>
      <c r="B19" s="2" t="s">
        <v>4</v>
      </c>
      <c r="C19" s="2">
        <v>1200000</v>
      </c>
      <c r="D19" s="2"/>
      <c r="E19" s="2"/>
      <c r="F19" s="2"/>
      <c r="H19" s="2"/>
      <c r="J19" s="2"/>
      <c r="K19" s="2"/>
      <c r="L19" s="24"/>
      <c r="M19" s="25"/>
      <c r="N19" s="25"/>
    </row>
    <row r="20" spans="1:14" ht="15">
      <c r="A20" s="2" t="s">
        <v>7</v>
      </c>
      <c r="B20" s="2" t="s">
        <v>4</v>
      </c>
      <c r="C20" s="2">
        <v>0</v>
      </c>
      <c r="D20" s="2"/>
      <c r="E20" s="2"/>
      <c r="F20" s="2"/>
      <c r="H20" s="2"/>
      <c r="I20" s="2"/>
      <c r="J20" s="2"/>
      <c r="K20" s="2"/>
      <c r="L20" s="24"/>
      <c r="M20" s="25"/>
      <c r="N20" s="25"/>
    </row>
    <row r="21" spans="1:14" ht="15">
      <c r="A21" s="2"/>
      <c r="B21" s="2"/>
      <c r="C21" s="2"/>
      <c r="D21" s="2"/>
      <c r="E21" s="2"/>
      <c r="F21" s="2"/>
      <c r="H21" s="2"/>
      <c r="I21" s="2"/>
      <c r="J21" s="2"/>
      <c r="K21" s="2"/>
      <c r="L21" s="2"/>
    </row>
    <row r="22" spans="1:14" ht="15">
      <c r="A22" s="2" t="s">
        <v>48</v>
      </c>
      <c r="B22" s="2" t="s">
        <v>4</v>
      </c>
      <c r="C22" s="4" t="s">
        <v>50</v>
      </c>
      <c r="D22" s="4"/>
      <c r="E22" s="4"/>
      <c r="F22" s="4"/>
      <c r="G22" s="2" t="s">
        <v>4</v>
      </c>
      <c r="H22" s="4">
        <f>RATE(32,-61200,1200000,0)</f>
        <v>3.2897463998641754E-2</v>
      </c>
      <c r="I22" s="2" t="s">
        <v>11</v>
      </c>
      <c r="J22" s="2"/>
      <c r="K22" s="2"/>
      <c r="L22" s="2"/>
    </row>
    <row r="23" spans="1:14" ht="15">
      <c r="A23" s="2"/>
      <c r="B23" s="2"/>
      <c r="C23" s="2"/>
      <c r="D23" s="2"/>
      <c r="E23" s="2"/>
      <c r="F23" s="2"/>
      <c r="G23" s="2" t="s">
        <v>4</v>
      </c>
      <c r="H23" s="28">
        <f>(1+H22)^4-1</f>
        <v>0.1382268982886472</v>
      </c>
      <c r="I23" s="11" t="s">
        <v>9</v>
      </c>
      <c r="J23" s="2"/>
      <c r="K23" s="2"/>
      <c r="L23" s="2"/>
    </row>
    <row r="24" spans="1:14" ht="15">
      <c r="A24" s="38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ht="15">
      <c r="A26" s="2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 ht="15">
      <c r="A28" s="2" t="s">
        <v>48</v>
      </c>
      <c r="B28" s="2" t="s">
        <v>4</v>
      </c>
      <c r="E28" s="2"/>
      <c r="F28" s="2"/>
      <c r="G28" s="2"/>
      <c r="H28" s="12">
        <v>0.05</v>
      </c>
      <c r="I28" s="2" t="s">
        <v>14</v>
      </c>
      <c r="J28" s="2"/>
      <c r="K28" s="2"/>
      <c r="L28" s="2"/>
    </row>
    <row r="29" spans="1:14" ht="15">
      <c r="A29" s="2"/>
      <c r="B29" s="2" t="s">
        <v>4</v>
      </c>
      <c r="C29" s="2" t="s">
        <v>18</v>
      </c>
      <c r="E29" s="2"/>
      <c r="F29" s="2"/>
      <c r="G29" s="2"/>
      <c r="H29" s="27">
        <f>(1.05)^2-1</f>
        <v>0.10250000000000004</v>
      </c>
      <c r="I29" s="11" t="s">
        <v>58</v>
      </c>
      <c r="J29" s="2"/>
      <c r="K29" s="2"/>
      <c r="L29" s="2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 ht="15">
      <c r="A31" s="30" t="s">
        <v>15</v>
      </c>
      <c r="B31" s="30"/>
      <c r="C31" s="30" t="s">
        <v>16</v>
      </c>
      <c r="D31" s="30"/>
      <c r="E31" s="2"/>
      <c r="F31" s="2"/>
      <c r="G31" s="2"/>
      <c r="H31" s="2"/>
      <c r="I31" s="2"/>
      <c r="J31" s="2"/>
      <c r="K31" s="2"/>
      <c r="L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I35" s="2"/>
      <c r="J35" s="2"/>
      <c r="K35" s="2"/>
      <c r="L35" s="2"/>
    </row>
    <row r="36" spans="1:12" ht="15.6">
      <c r="A36" s="35" t="s">
        <v>19</v>
      </c>
      <c r="B36" s="36"/>
      <c r="C36" s="36"/>
      <c r="D36" s="36"/>
      <c r="E36" s="36"/>
      <c r="F36" s="36"/>
      <c r="G36" s="36"/>
      <c r="H36" s="36"/>
      <c r="I36" s="36"/>
      <c r="J36" s="36"/>
      <c r="K36" s="2"/>
      <c r="L36" s="2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38" t="s">
        <v>20</v>
      </c>
      <c r="B38" s="2"/>
      <c r="C38" s="2"/>
      <c r="D38" s="2"/>
      <c r="E38" s="2"/>
      <c r="F38" s="2"/>
      <c r="G38" s="2" t="s">
        <v>4</v>
      </c>
      <c r="H38" s="51">
        <v>1200000</v>
      </c>
      <c r="I38" s="2" t="s">
        <v>51</v>
      </c>
      <c r="J38" s="2"/>
      <c r="K38" s="2"/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38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48</v>
      </c>
      <c r="B43" s="2" t="s">
        <v>4</v>
      </c>
      <c r="C43" s="2">
        <v>0.11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3</v>
      </c>
      <c r="B44" s="2" t="s">
        <v>4</v>
      </c>
      <c r="C44" s="2">
        <v>5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 t="s">
        <v>5</v>
      </c>
      <c r="B45" s="2" t="s">
        <v>4</v>
      </c>
      <c r="C45" s="2">
        <v>300000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7</v>
      </c>
      <c r="B46" s="2" t="s">
        <v>4</v>
      </c>
      <c r="C46" s="2"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 t="s">
        <v>6</v>
      </c>
      <c r="B48" s="2" t="s">
        <v>4</v>
      </c>
      <c r="C48" s="13" t="s">
        <v>55</v>
      </c>
      <c r="D48" s="2"/>
      <c r="E48" s="2"/>
      <c r="F48" s="2"/>
      <c r="G48" s="2" t="s">
        <v>4</v>
      </c>
      <c r="H48" s="51">
        <f>PV(C43,C44,-C45,C46) + 300000</f>
        <v>1408769.1052948402</v>
      </c>
      <c r="I48" s="2"/>
      <c r="J48" s="2"/>
      <c r="K48" s="2"/>
      <c r="L48" s="2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38" t="s">
        <v>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22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5" t="s">
        <v>23</v>
      </c>
      <c r="B55" s="5" t="s">
        <v>4</v>
      </c>
      <c r="C55" s="5">
        <v>1.1100000000000001</v>
      </c>
      <c r="D55" s="5"/>
      <c r="E55" s="5"/>
      <c r="F55" s="2"/>
      <c r="G55" s="2"/>
      <c r="H55" s="2"/>
    </row>
    <row r="56" spans="1:12" ht="15">
      <c r="A56" s="7" t="s">
        <v>24</v>
      </c>
      <c r="B56" s="5" t="s">
        <v>4</v>
      </c>
      <c r="C56" s="14">
        <f>1.11^0.25-1</f>
        <v>2.6433327247938676E-2</v>
      </c>
      <c r="D56" s="5"/>
      <c r="E56" s="5"/>
      <c r="F56" s="2"/>
      <c r="G56" s="2"/>
      <c r="H56" s="2"/>
    </row>
    <row r="57" spans="1:12" ht="15">
      <c r="A57" s="5"/>
      <c r="B57" s="5"/>
      <c r="C57" s="5"/>
      <c r="D57" s="5"/>
      <c r="E57" s="5"/>
      <c r="F57" s="2"/>
      <c r="G57" s="2"/>
    </row>
    <row r="58" spans="1:12" ht="15">
      <c r="A58" s="5" t="s">
        <v>25</v>
      </c>
      <c r="B58" s="5"/>
      <c r="C58" s="5"/>
      <c r="D58" s="5"/>
      <c r="E58" s="5"/>
      <c r="F58" s="2"/>
      <c r="G58" s="2"/>
    </row>
    <row r="59" spans="1:12" ht="15">
      <c r="A59" s="5"/>
      <c r="B59" s="5"/>
      <c r="C59" s="5"/>
      <c r="D59" s="5"/>
      <c r="E59" s="5"/>
      <c r="F59" s="2"/>
      <c r="G59" s="2"/>
    </row>
    <row r="60" spans="1:12" ht="15">
      <c r="A60" s="2" t="s">
        <v>8</v>
      </c>
      <c r="B60" s="2" t="s">
        <v>4</v>
      </c>
      <c r="C60" s="40">
        <f>C56</f>
        <v>2.6433327247938676E-2</v>
      </c>
      <c r="D60" s="5"/>
      <c r="E60" s="5"/>
      <c r="F60" s="2"/>
      <c r="G60" s="2"/>
    </row>
    <row r="61" spans="1:12" ht="15">
      <c r="A61" s="2" t="s">
        <v>3</v>
      </c>
      <c r="B61" s="2" t="s">
        <v>4</v>
      </c>
      <c r="C61" s="5">
        <v>32</v>
      </c>
      <c r="D61" s="5"/>
      <c r="E61" s="5"/>
      <c r="F61" s="2"/>
      <c r="G61" s="2"/>
    </row>
    <row r="62" spans="1:12" ht="15">
      <c r="A62" s="2" t="s">
        <v>5</v>
      </c>
      <c r="B62" s="2" t="s">
        <v>4</v>
      </c>
      <c r="C62" s="5">
        <v>61200</v>
      </c>
      <c r="D62" s="5"/>
      <c r="E62" s="5"/>
      <c r="F62" s="2"/>
      <c r="G62" s="2"/>
    </row>
    <row r="63" spans="1:12" ht="15">
      <c r="A63" s="2" t="s">
        <v>7</v>
      </c>
      <c r="B63" s="2" t="s">
        <v>4</v>
      </c>
      <c r="C63" s="5">
        <v>0</v>
      </c>
      <c r="D63" s="5"/>
      <c r="E63" s="5"/>
      <c r="F63" s="2"/>
      <c r="G63" s="2"/>
    </row>
    <row r="64" spans="1:12" ht="15">
      <c r="A64" s="2"/>
      <c r="B64" s="2"/>
      <c r="C64" s="5"/>
      <c r="D64" s="5"/>
      <c r="E64" s="5"/>
      <c r="F64" s="2"/>
      <c r="G64" s="2"/>
      <c r="H64" s="2"/>
      <c r="I64" s="2"/>
    </row>
    <row r="65" spans="1:12" ht="15">
      <c r="A65" s="2" t="s">
        <v>6</v>
      </c>
      <c r="B65" s="2" t="s">
        <v>4</v>
      </c>
      <c r="C65" s="15" t="s">
        <v>53</v>
      </c>
      <c r="D65" s="5"/>
      <c r="E65" s="5"/>
      <c r="F65" s="2"/>
      <c r="G65" s="2" t="s">
        <v>4</v>
      </c>
      <c r="H65" s="51">
        <f>PV(C60,C61,-C62,C63)</f>
        <v>1310606.7995758178</v>
      </c>
      <c r="I65" s="2"/>
    </row>
    <row r="66" spans="1:12" ht="15">
      <c r="A66" s="5"/>
      <c r="B66" s="5"/>
      <c r="C66" s="5"/>
      <c r="D66" s="5"/>
      <c r="E66" s="5"/>
      <c r="F66" s="2"/>
      <c r="G66" s="2"/>
      <c r="H66" s="2"/>
      <c r="I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</row>
    <row r="68" spans="1:12" ht="15">
      <c r="A68" s="39" t="s">
        <v>12</v>
      </c>
      <c r="B68" s="2"/>
      <c r="C68" s="2"/>
      <c r="D68" s="2"/>
      <c r="E68" s="2"/>
      <c r="F68" s="2"/>
      <c r="G68" s="2"/>
      <c r="H68" s="2"/>
      <c r="I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</row>
    <row r="70" spans="1:12" ht="15">
      <c r="A70" s="2" t="s">
        <v>26</v>
      </c>
      <c r="B70" s="2"/>
      <c r="C70" s="2"/>
      <c r="D70" s="2"/>
      <c r="E70" s="2"/>
      <c r="F70" s="2"/>
      <c r="G70" s="2"/>
      <c r="H70" s="2"/>
      <c r="I70" s="2"/>
    </row>
    <row r="71" spans="1:12" ht="15">
      <c r="A71" s="2" t="s">
        <v>27</v>
      </c>
      <c r="B71" s="2" t="s">
        <v>4</v>
      </c>
      <c r="C71" s="2">
        <v>1.1100000000000001</v>
      </c>
      <c r="D71" s="2"/>
      <c r="E71" s="2"/>
      <c r="F71" s="2"/>
      <c r="G71" s="2"/>
      <c r="H71" s="2"/>
      <c r="I71" s="2"/>
    </row>
    <row r="72" spans="1:12" ht="15">
      <c r="A72" s="2" t="s">
        <v>24</v>
      </c>
      <c r="B72" s="2" t="s">
        <v>4</v>
      </c>
      <c r="C72" s="14">
        <f>1.11^0.5-1</f>
        <v>5.3565375285273831E-2</v>
      </c>
      <c r="D72" s="2" t="s">
        <v>14</v>
      </c>
      <c r="E72" s="2"/>
      <c r="F72" s="2"/>
      <c r="G72" s="2"/>
      <c r="H72" s="2"/>
      <c r="I72" s="2"/>
      <c r="L72" s="18" t="s">
        <v>52</v>
      </c>
    </row>
    <row r="73" spans="1:12" ht="15">
      <c r="A73" s="2" t="s">
        <v>57</v>
      </c>
      <c r="B73" s="2"/>
      <c r="C73" s="12">
        <v>0.05</v>
      </c>
      <c r="D73" s="2" t="s">
        <v>14</v>
      </c>
      <c r="E73" s="2"/>
      <c r="F73" s="2"/>
      <c r="G73" s="2"/>
      <c r="H73" s="2"/>
      <c r="I73" s="2"/>
    </row>
    <row r="74" spans="1:12" ht="15">
      <c r="G74" s="2"/>
      <c r="H74" s="2"/>
      <c r="I74" s="2"/>
    </row>
    <row r="75" spans="1:12" ht="14.4" customHeight="1">
      <c r="A75" s="2" t="s">
        <v>28</v>
      </c>
      <c r="B75" s="2"/>
      <c r="C75" s="2"/>
      <c r="D75" s="2"/>
      <c r="E75" s="2"/>
      <c r="F75" s="2"/>
      <c r="G75" s="2"/>
      <c r="H75" s="2"/>
      <c r="I75" s="2"/>
    </row>
    <row r="76" spans="1:12" ht="15">
      <c r="A76" s="2" t="s">
        <v>56</v>
      </c>
      <c r="B76" s="2"/>
      <c r="C76" s="2"/>
      <c r="D76" s="2"/>
      <c r="E76" s="2"/>
      <c r="F76" s="2"/>
      <c r="H76" s="37"/>
      <c r="I76" s="2"/>
    </row>
    <row r="77" spans="1:12" ht="15">
      <c r="I77" s="2"/>
    </row>
    <row r="78" spans="1:12" ht="13.8">
      <c r="A78" s="50"/>
      <c r="B78" s="50"/>
      <c r="C78" s="50"/>
      <c r="D78" s="50" t="s">
        <v>31</v>
      </c>
      <c r="E78" s="50"/>
      <c r="F78" s="50"/>
      <c r="G78" s="50"/>
      <c r="H78" s="50" t="s">
        <v>34</v>
      </c>
      <c r="I78" s="50"/>
    </row>
    <row r="79" spans="1:12" ht="13.8">
      <c r="A79" s="50" t="s">
        <v>35</v>
      </c>
      <c r="B79" s="50"/>
      <c r="C79" s="50" t="s">
        <v>29</v>
      </c>
      <c r="D79" s="50" t="s">
        <v>32</v>
      </c>
      <c r="E79" s="50" t="s">
        <v>33</v>
      </c>
      <c r="F79" s="50" t="s">
        <v>30</v>
      </c>
      <c r="G79" s="50"/>
      <c r="H79" s="50" t="s">
        <v>54</v>
      </c>
      <c r="I79" s="50"/>
    </row>
    <row r="80" spans="1:12" ht="15">
      <c r="A80" s="18">
        <v>0</v>
      </c>
      <c r="B80" s="18"/>
      <c r="C80" s="19"/>
      <c r="D80" s="19">
        <v>1200000</v>
      </c>
      <c r="E80" s="19"/>
      <c r="F80" s="19"/>
      <c r="G80" s="19"/>
      <c r="H80" s="19"/>
      <c r="I80" s="2"/>
    </row>
    <row r="81" spans="1:9" ht="15">
      <c r="A81" s="18">
        <f>A80+1</f>
        <v>1</v>
      </c>
      <c r="B81" s="18"/>
      <c r="C81" s="19">
        <v>100000</v>
      </c>
      <c r="D81" s="19">
        <f>D80-C81</f>
        <v>1100000</v>
      </c>
      <c r="E81" s="19">
        <f>0.05*D80</f>
        <v>60000</v>
      </c>
      <c r="F81" s="19">
        <f>C81+E81</f>
        <v>160000</v>
      </c>
      <c r="G81" s="19"/>
      <c r="H81" s="20">
        <f>F81/(1+$C$72)^A81</f>
        <v>151865.27932039986</v>
      </c>
      <c r="I81" s="2"/>
    </row>
    <row r="82" spans="1:9" ht="15">
      <c r="A82" s="18">
        <f t="shared" ref="A82:A92" si="0">A81+1</f>
        <v>2</v>
      </c>
      <c r="B82" s="18"/>
      <c r="C82" s="19">
        <v>100000</v>
      </c>
      <c r="D82" s="19">
        <f t="shared" ref="D82:D92" si="1">D81-C82</f>
        <v>1000000</v>
      </c>
      <c r="E82" s="19">
        <f t="shared" ref="E82:E92" si="2">0.05*D81</f>
        <v>55000</v>
      </c>
      <c r="F82" s="19">
        <f t="shared" ref="F82:F92" si="3">C82+E82</f>
        <v>155000</v>
      </c>
      <c r="G82" s="19"/>
      <c r="H82" s="20">
        <f t="shared" ref="H82:H92" si="4">F82/(1+$C$72)^A82</f>
        <v>139639.63963963964</v>
      </c>
      <c r="I82" s="2"/>
    </row>
    <row r="83" spans="1:9">
      <c r="A83" s="18">
        <f t="shared" si="0"/>
        <v>3</v>
      </c>
      <c r="B83" s="18"/>
      <c r="C83" s="19">
        <v>100000</v>
      </c>
      <c r="D83" s="19">
        <f t="shared" si="1"/>
        <v>900000</v>
      </c>
      <c r="E83" s="19">
        <f t="shared" si="2"/>
        <v>50000</v>
      </c>
      <c r="F83" s="19">
        <f t="shared" si="3"/>
        <v>150000</v>
      </c>
      <c r="G83" s="19"/>
      <c r="H83" s="20">
        <f t="shared" si="4"/>
        <v>128264.594020608</v>
      </c>
    </row>
    <row r="84" spans="1:9">
      <c r="A84" s="18">
        <f t="shared" si="0"/>
        <v>4</v>
      </c>
      <c r="B84" s="18"/>
      <c r="C84" s="19">
        <v>100000</v>
      </c>
      <c r="D84" s="19">
        <f t="shared" si="1"/>
        <v>800000</v>
      </c>
      <c r="E84" s="19">
        <f t="shared" si="2"/>
        <v>45000</v>
      </c>
      <c r="F84" s="19">
        <f t="shared" si="3"/>
        <v>145000</v>
      </c>
      <c r="G84" s="19"/>
      <c r="H84" s="20">
        <f t="shared" si="4"/>
        <v>117685.25282038798</v>
      </c>
    </row>
    <row r="85" spans="1:9">
      <c r="A85" s="18">
        <f t="shared" si="0"/>
        <v>5</v>
      </c>
      <c r="B85" s="18"/>
      <c r="C85" s="19">
        <v>100000</v>
      </c>
      <c r="D85" s="19">
        <f t="shared" si="1"/>
        <v>700000</v>
      </c>
      <c r="E85" s="19">
        <f t="shared" si="2"/>
        <v>40000</v>
      </c>
      <c r="F85" s="19">
        <f t="shared" si="3"/>
        <v>140000</v>
      </c>
      <c r="G85" s="19"/>
      <c r="H85" s="20">
        <f t="shared" si="4"/>
        <v>107850.10908639713</v>
      </c>
    </row>
    <row r="86" spans="1:9">
      <c r="A86" s="18">
        <f t="shared" si="0"/>
        <v>6</v>
      </c>
      <c r="B86" s="18"/>
      <c r="C86" s="19">
        <v>100000</v>
      </c>
      <c r="D86" s="19">
        <f t="shared" si="1"/>
        <v>600000</v>
      </c>
      <c r="E86" s="19">
        <f t="shared" si="2"/>
        <v>35000</v>
      </c>
      <c r="F86" s="19">
        <f t="shared" si="3"/>
        <v>135000</v>
      </c>
      <c r="G86" s="19"/>
      <c r="H86" s="20">
        <f t="shared" si="4"/>
        <v>98710.836475628326</v>
      </c>
    </row>
    <row r="87" spans="1:9">
      <c r="A87" s="18">
        <f t="shared" si="0"/>
        <v>7</v>
      </c>
      <c r="B87" s="18"/>
      <c r="C87" s="19">
        <v>100000</v>
      </c>
      <c r="D87" s="19">
        <f t="shared" si="1"/>
        <v>500000</v>
      </c>
      <c r="E87" s="19">
        <f t="shared" si="2"/>
        <v>30000</v>
      </c>
      <c r="F87" s="19">
        <f t="shared" si="3"/>
        <v>130000</v>
      </c>
      <c r="G87" s="19"/>
      <c r="H87" s="20">
        <f t="shared" si="4"/>
        <v>90222.098978324502</v>
      </c>
    </row>
    <row r="88" spans="1:9">
      <c r="A88" s="18">
        <f t="shared" si="0"/>
        <v>8</v>
      </c>
      <c r="B88" s="18"/>
      <c r="C88" s="19">
        <v>100000</v>
      </c>
      <c r="D88" s="19">
        <f t="shared" si="1"/>
        <v>400000</v>
      </c>
      <c r="E88" s="19">
        <f t="shared" si="2"/>
        <v>25000</v>
      </c>
      <c r="F88" s="19">
        <f t="shared" si="3"/>
        <v>125000</v>
      </c>
      <c r="G88" s="19"/>
      <c r="H88" s="20">
        <f t="shared" si="4"/>
        <v>82341.371768125071</v>
      </c>
    </row>
    <row r="89" spans="1:9">
      <c r="A89" s="18">
        <f t="shared" si="0"/>
        <v>9</v>
      </c>
      <c r="B89" s="18"/>
      <c r="C89" s="19">
        <v>100000</v>
      </c>
      <c r="D89" s="19">
        <f t="shared" si="1"/>
        <v>300000</v>
      </c>
      <c r="E89" s="19">
        <f t="shared" si="2"/>
        <v>20000</v>
      </c>
      <c r="F89" s="19">
        <f t="shared" si="3"/>
        <v>120000</v>
      </c>
      <c r="G89" s="19"/>
      <c r="H89" s="20">
        <f t="shared" si="4"/>
        <v>75028.772539147205</v>
      </c>
    </row>
    <row r="90" spans="1:9">
      <c r="A90" s="18">
        <f t="shared" si="0"/>
        <v>10</v>
      </c>
      <c r="B90" s="18"/>
      <c r="C90" s="19">
        <v>100000</v>
      </c>
      <c r="D90" s="19">
        <f t="shared" si="1"/>
        <v>200000</v>
      </c>
      <c r="E90" s="19">
        <f t="shared" si="2"/>
        <v>15000</v>
      </c>
      <c r="F90" s="19">
        <f t="shared" si="3"/>
        <v>115000</v>
      </c>
      <c r="G90" s="19"/>
      <c r="H90" s="20">
        <f t="shared" si="4"/>
        <v>68246.902726734304</v>
      </c>
    </row>
    <row r="91" spans="1:9">
      <c r="A91" s="18">
        <f t="shared" si="0"/>
        <v>11</v>
      </c>
      <c r="B91" s="18"/>
      <c r="C91" s="19">
        <v>100000</v>
      </c>
      <c r="D91" s="19">
        <f t="shared" si="1"/>
        <v>100000</v>
      </c>
      <c r="E91" s="19">
        <f t="shared" si="2"/>
        <v>10000</v>
      </c>
      <c r="F91" s="19">
        <f t="shared" si="3"/>
        <v>110000</v>
      </c>
      <c r="G91" s="19"/>
      <c r="H91" s="20">
        <f t="shared" si="4"/>
        <v>61960.698042839293</v>
      </c>
    </row>
    <row r="92" spans="1:9" ht="13.5" customHeight="1">
      <c r="A92" s="18">
        <f t="shared" si="0"/>
        <v>12</v>
      </c>
      <c r="B92" s="18"/>
      <c r="C92" s="19">
        <v>100000</v>
      </c>
      <c r="D92" s="19">
        <f t="shared" si="1"/>
        <v>0</v>
      </c>
      <c r="E92" s="19">
        <f t="shared" si="2"/>
        <v>5000</v>
      </c>
      <c r="F92" s="19">
        <f t="shared" si="3"/>
        <v>105000</v>
      </c>
      <c r="G92" s="19"/>
      <c r="H92" s="20">
        <f t="shared" si="4"/>
        <v>56137.287789323171</v>
      </c>
    </row>
    <row r="93" spans="1:9" ht="1.5" customHeight="1">
      <c r="A93" s="16"/>
      <c r="B93" s="21"/>
      <c r="C93" s="21"/>
      <c r="D93" s="21"/>
      <c r="E93" s="21"/>
      <c r="F93" s="21"/>
      <c r="G93" s="21"/>
      <c r="H93" s="21"/>
    </row>
    <row r="94" spans="1:9" ht="15">
      <c r="A94" s="41" t="s">
        <v>36</v>
      </c>
      <c r="B94" s="18"/>
      <c r="C94" s="18"/>
      <c r="D94" s="18"/>
      <c r="E94" s="18"/>
      <c r="F94" s="18"/>
      <c r="G94" s="18"/>
      <c r="H94" s="51">
        <f>SUM(H81:H93)</f>
        <v>1177952.8432075544</v>
      </c>
    </row>
    <row r="95" spans="1:9" ht="3" customHeight="1">
      <c r="H95" s="21"/>
    </row>
    <row r="97" spans="1:9">
      <c r="A97" s="42"/>
      <c r="B97" s="42"/>
      <c r="C97" s="42"/>
      <c r="D97" s="42"/>
      <c r="E97" s="42"/>
      <c r="F97" s="42"/>
      <c r="G97" s="42"/>
      <c r="H97" s="42"/>
      <c r="I97" s="42"/>
    </row>
    <row r="98" spans="1:9">
      <c r="A98" s="42"/>
      <c r="B98" s="42"/>
      <c r="C98" s="42"/>
      <c r="D98" s="42"/>
      <c r="E98" s="42"/>
      <c r="F98" s="42"/>
      <c r="G98" s="42"/>
      <c r="H98" s="42"/>
      <c r="I98" s="42"/>
    </row>
    <row r="99" spans="1:9">
      <c r="A99" s="47"/>
      <c r="B99" s="47"/>
      <c r="C99" s="47"/>
      <c r="D99" s="47"/>
      <c r="E99" s="47"/>
      <c r="F99" s="47"/>
      <c r="G99" s="47"/>
      <c r="H99" s="47"/>
      <c r="I99" s="42"/>
    </row>
    <row r="100" spans="1:9">
      <c r="A100" s="47"/>
      <c r="B100" s="47"/>
      <c r="C100" s="47"/>
      <c r="D100" s="47"/>
      <c r="E100" s="47"/>
      <c r="F100" s="47"/>
      <c r="G100" s="47"/>
      <c r="H100" s="47"/>
      <c r="I100" s="42"/>
    </row>
    <row r="101" spans="1:9">
      <c r="A101" s="48"/>
      <c r="B101" s="48"/>
      <c r="C101" s="49"/>
      <c r="D101" s="49"/>
      <c r="E101" s="49"/>
      <c r="F101" s="49"/>
      <c r="G101" s="49"/>
      <c r="H101" s="49"/>
      <c r="I101" s="42"/>
    </row>
    <row r="102" spans="1:9">
      <c r="A102" s="43"/>
      <c r="B102" s="43"/>
      <c r="C102" s="44"/>
      <c r="D102" s="45"/>
      <c r="E102" s="45"/>
      <c r="F102" s="45"/>
      <c r="G102" s="44"/>
      <c r="H102" s="46"/>
      <c r="I102" s="42"/>
    </row>
    <row r="103" spans="1:9">
      <c r="A103" s="43"/>
      <c r="B103" s="43"/>
      <c r="C103" s="44"/>
      <c r="D103" s="45"/>
      <c r="E103" s="45"/>
      <c r="F103" s="45"/>
      <c r="G103" s="44"/>
      <c r="H103" s="46"/>
      <c r="I103" s="42"/>
    </row>
    <row r="104" spans="1:9">
      <c r="A104" s="43"/>
      <c r="B104" s="43"/>
      <c r="C104" s="44"/>
      <c r="D104" s="45"/>
      <c r="E104" s="45"/>
      <c r="F104" s="45"/>
      <c r="G104" s="44"/>
      <c r="H104" s="46"/>
      <c r="I104" s="42"/>
    </row>
    <row r="105" spans="1:9">
      <c r="A105" s="43"/>
      <c r="B105" s="43"/>
      <c r="C105" s="44"/>
      <c r="D105" s="45"/>
      <c r="E105" s="45"/>
      <c r="F105" s="45"/>
      <c r="G105" s="44"/>
      <c r="H105" s="46"/>
      <c r="I105" s="42"/>
    </row>
    <row r="106" spans="1:9">
      <c r="A106" s="43"/>
      <c r="B106" s="43"/>
      <c r="C106" s="44"/>
      <c r="D106" s="45"/>
      <c r="E106" s="45"/>
      <c r="F106" s="45"/>
      <c r="G106" s="44"/>
      <c r="H106" s="46"/>
      <c r="I106" s="42"/>
    </row>
    <row r="107" spans="1:9">
      <c r="A107" s="43"/>
      <c r="B107" s="43"/>
      <c r="C107" s="44"/>
      <c r="D107" s="45"/>
      <c r="E107" s="45"/>
      <c r="F107" s="45"/>
      <c r="G107" s="44"/>
      <c r="H107" s="46"/>
      <c r="I107" s="42"/>
    </row>
    <row r="108" spans="1:9">
      <c r="A108" s="43"/>
      <c r="B108" s="43"/>
      <c r="C108" s="44"/>
      <c r="D108" s="45"/>
      <c r="E108" s="45"/>
      <c r="F108" s="45"/>
      <c r="G108" s="44"/>
      <c r="H108" s="46"/>
      <c r="I108" s="42"/>
    </row>
    <row r="109" spans="1:9">
      <c r="A109" s="43"/>
      <c r="B109" s="43"/>
      <c r="C109" s="44"/>
      <c r="D109" s="45"/>
      <c r="E109" s="45"/>
      <c r="F109" s="45"/>
      <c r="G109" s="44"/>
      <c r="H109" s="46"/>
      <c r="I109" s="42"/>
    </row>
    <row r="110" spans="1:9">
      <c r="A110" s="43"/>
      <c r="B110" s="43"/>
      <c r="C110" s="44"/>
      <c r="D110" s="45"/>
      <c r="E110" s="45"/>
      <c r="F110" s="45"/>
      <c r="G110" s="44"/>
      <c r="H110" s="46"/>
      <c r="I110" s="42"/>
    </row>
    <row r="111" spans="1:9">
      <c r="A111" s="42"/>
    </row>
    <row r="112" spans="1:9">
      <c r="A112" s="42"/>
    </row>
    <row r="113" spans="1:1">
      <c r="A113" s="42"/>
    </row>
    <row r="114" spans="1:1" ht="1.5" customHeight="1">
      <c r="A114" s="42"/>
    </row>
    <row r="115" spans="1:1">
      <c r="A115" s="42"/>
    </row>
    <row r="116" spans="1:1" ht="3" customHeight="1">
      <c r="A116" s="42"/>
    </row>
    <row r="117" spans="1:1">
      <c r="A117" s="42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1" manualBreakCount="1">
    <brk id="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 opg 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&amp; LYN</dc:creator>
  <cp:lastModifiedBy>Lynggaard</cp:lastModifiedBy>
  <cp:lastPrinted>2014-01-26T20:46:58Z</cp:lastPrinted>
  <dcterms:created xsi:type="dcterms:W3CDTF">2003-03-21T13:51:15Z</dcterms:created>
  <dcterms:modified xsi:type="dcterms:W3CDTF">2014-01-26T20:51:58Z</dcterms:modified>
</cp:coreProperties>
</file>