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576" windowHeight="12012"/>
  </bookViews>
  <sheets>
    <sheet name="Grund - ligninger" sheetId="1" r:id="rId1"/>
    <sheet name="Varianter" sheetId="3" r:id="rId2"/>
    <sheet name="Annuitets - lån" sheetId="2" r:id="rId3"/>
  </sheets>
  <calcPr calcId="125725"/>
</workbook>
</file>

<file path=xl/calcChain.xml><?xml version="1.0" encoding="utf-8"?>
<calcChain xmlns="http://schemas.openxmlformats.org/spreadsheetml/2006/main">
  <c r="J26" i="3"/>
  <c r="J27"/>
  <c r="J25"/>
  <c r="H25"/>
  <c r="K25" s="1"/>
  <c r="G26" s="1"/>
  <c r="G25"/>
  <c r="C28"/>
  <c r="J15"/>
  <c r="K15" s="1"/>
  <c r="H16"/>
  <c r="H17"/>
  <c r="H15"/>
  <c r="C18"/>
  <c r="G15"/>
  <c r="I7"/>
  <c r="I8"/>
  <c r="I6"/>
  <c r="H7"/>
  <c r="H8"/>
  <c r="H6"/>
  <c r="J7"/>
  <c r="J8"/>
  <c r="J6"/>
  <c r="G6"/>
  <c r="K6" s="1"/>
  <c r="C9"/>
  <c r="C79" i="1"/>
  <c r="C63"/>
  <c r="C36"/>
  <c r="C27"/>
  <c r="B127" i="2"/>
  <c r="B92"/>
  <c r="O74"/>
  <c r="B68"/>
  <c r="B47"/>
  <c r="G28"/>
  <c r="F25"/>
  <c r="C25"/>
  <c r="D25" s="1"/>
  <c r="C12"/>
  <c r="C14" s="1"/>
  <c r="E25" s="1"/>
  <c r="I16" i="3" l="1"/>
  <c r="J16" s="1"/>
  <c r="K16" s="1"/>
  <c r="G16"/>
  <c r="I25"/>
  <c r="H26"/>
  <c r="K26" s="1"/>
  <c r="G27" s="1"/>
  <c r="L6"/>
  <c r="G7" s="1"/>
  <c r="E26" i="2"/>
  <c r="G25"/>
  <c r="B26"/>
  <c r="H27" i="3" l="1"/>
  <c r="K27" s="1"/>
  <c r="G28" s="1"/>
  <c r="I17"/>
  <c r="J17" s="1"/>
  <c r="K17" s="1"/>
  <c r="G18" s="1"/>
  <c r="G17"/>
  <c r="I26"/>
  <c r="G8"/>
  <c r="K7"/>
  <c r="L7" s="1"/>
  <c r="C26" i="2"/>
  <c r="F26"/>
  <c r="E27"/>
  <c r="G26"/>
  <c r="D26"/>
  <c r="B27"/>
  <c r="I27" i="3" l="1"/>
  <c r="K8"/>
  <c r="L8" s="1"/>
  <c r="G9" s="1"/>
  <c r="F27" i="2"/>
  <c r="G27" s="1"/>
  <c r="C27"/>
  <c r="D27"/>
</calcChain>
</file>

<file path=xl/sharedStrings.xml><?xml version="1.0" encoding="utf-8"?>
<sst xmlns="http://schemas.openxmlformats.org/spreadsheetml/2006/main" count="154" uniqueCount="100">
  <si>
    <t>Lånesum</t>
  </si>
  <si>
    <t>Ydelse</t>
  </si>
  <si>
    <t>År</t>
  </si>
  <si>
    <t xml:space="preserve">Lån </t>
  </si>
  <si>
    <t>primo</t>
  </si>
  <si>
    <t>Rente</t>
  </si>
  <si>
    <t>Periode</t>
  </si>
  <si>
    <t>Ydelsen i et annuitetslån samt rente og afdrag</t>
  </si>
  <si>
    <t>Eksempel -annuitetslån</t>
  </si>
  <si>
    <t>Ydelse, celle formateret</t>
  </si>
  <si>
    <t>1. Beregning af ydelse ved hjælp af</t>
  </si>
  <si>
    <t xml:space="preserve">  funktionen "ydelse"</t>
  </si>
  <si>
    <t>Lån</t>
  </si>
  <si>
    <t>ultimo</t>
  </si>
  <si>
    <t>delen</t>
  </si>
  <si>
    <t>Rente -</t>
  </si>
  <si>
    <t>Afdrags-</t>
  </si>
  <si>
    <t>tilskrivning</t>
  </si>
  <si>
    <t>Rente-</t>
  </si>
  <si>
    <t>3. Beregning af rentedelen ved hjælp af funktionen R. Ydelse</t>
  </si>
  <si>
    <t>Denne funktion beregner rentedelen af en annuitetsydelse.</t>
  </si>
  <si>
    <t>Man indtaster:</t>
  </si>
  <si>
    <t>Rente: Lånets rente</t>
  </si>
  <si>
    <t>Nper: Lånets periodelængde</t>
  </si>
  <si>
    <t>Nv: Lånets nuværdi. Her lånesummen.</t>
  </si>
  <si>
    <t>Fv: Lånets slutværdi. Er nul her (standard)</t>
  </si>
  <si>
    <t>Ydelserne er standard efterbetalte.</t>
  </si>
  <si>
    <t xml:space="preserve">Er de forudbetalte, skal man indtaste </t>
  </si>
  <si>
    <t>et 1-tal i bjælken til højre.</t>
  </si>
  <si>
    <t>4. Beregning af afdragsdelen ved hjælp af funktionen H. Ydelse</t>
  </si>
  <si>
    <r>
      <t xml:space="preserve">Periode: Perioden for renteydelsen. Her </t>
    </r>
    <r>
      <rPr>
        <b/>
        <sz val="11"/>
        <color theme="1"/>
        <rFont val="Calibri"/>
        <family val="2"/>
        <scheme val="minor"/>
      </rPr>
      <t>periode 2.</t>
    </r>
  </si>
  <si>
    <t>Denne funktion beregner afdragsdelen af et annuitetslån.</t>
  </si>
  <si>
    <t>Her står at denne funktion "returnerer ydelsen på hovedstolen…..". Det er ikke korrekt.</t>
  </si>
  <si>
    <t>Ydelsen består af rente og afdrag,  Det er kun afdragsdelen, der beregnes.</t>
  </si>
  <si>
    <t>Betegnelsen H. Ydelse er derfor også misvisende.</t>
  </si>
  <si>
    <t>Eller de kunne benævnes H: Rente og H. Afdrag.</t>
  </si>
  <si>
    <t>Summen</t>
  </si>
  <si>
    <t>af afdrag</t>
  </si>
  <si>
    <t>hovedstolen minus summen af  afdrag.</t>
  </si>
  <si>
    <t>Funktionen AKKUM. HOVEDSTOL beregner den</t>
  </si>
  <si>
    <t>nedgangen i hovedstolens restgæld.</t>
  </si>
  <si>
    <t xml:space="preserve">Restgælden ultimo år 2 kan beregnes som </t>
  </si>
  <si>
    <r>
      <rPr>
        <b/>
        <sz val="12"/>
        <color theme="1"/>
        <rFont val="Calibri"/>
        <family val="2"/>
        <scheme val="minor"/>
      </rPr>
      <t xml:space="preserve">akkumulerede sum af afdrag </t>
    </r>
    <r>
      <rPr>
        <sz val="12"/>
        <color theme="1"/>
        <rFont val="Calibri"/>
        <family val="2"/>
        <scheme val="minor"/>
      </rPr>
      <t xml:space="preserve">og dermed </t>
    </r>
  </si>
  <si>
    <t xml:space="preserve">  Eller fra tabellen:</t>
  </si>
  <si>
    <t xml:space="preserve">  3.021,15 + 3.323,26</t>
  </si>
  <si>
    <t>Ved indtastning skal man lige omkring bjælken</t>
  </si>
  <si>
    <t>til højre og indtaste et 0 for type. før</t>
  </si>
  <si>
    <t>hele indtastningen er færdig.</t>
  </si>
  <si>
    <t>5. Beregning af sum af afdrag  ved hjælp af funktionen  AKKUM. HOVEDSTOL</t>
  </si>
  <si>
    <t>6. Beregning af sum af renter ved hjælp af funktionen  AKKUM. RENTE</t>
  </si>
  <si>
    <t xml:space="preserve">  1.000  +  697,89</t>
  </si>
  <si>
    <t>Kopiering af dialogbokse sker gennem samtidig tryk på tasterne:  Alt Gr + Print Scr.</t>
  </si>
  <si>
    <t>Negativ</t>
  </si>
  <si>
    <t>1. Rente</t>
  </si>
  <si>
    <t>2. Nper</t>
  </si>
  <si>
    <t>4. FV</t>
  </si>
  <si>
    <t>6. Ydelse</t>
  </si>
  <si>
    <t>Vi skal nu se på, hvordan man i Excel kan beregne en ubekendt størrelse.</t>
  </si>
  <si>
    <t>Funktionen RENTE bruges.</t>
  </si>
  <si>
    <t>Standard</t>
  </si>
  <si>
    <t>2. Antallet af perioder er ubekandt. Alle de øvrige data kendes.</t>
  </si>
  <si>
    <t>1. Renten ubekendt. Alle de øvrige data kendes.</t>
  </si>
  <si>
    <t>Funktionen NPER bruges.</t>
  </si>
  <si>
    <t xml:space="preserve">Antal </t>
  </si>
  <si>
    <t>perioder</t>
  </si>
  <si>
    <t>3. NV (hovedstol)</t>
  </si>
  <si>
    <t>3. Nutidsværdien (lånesummen) er ubekendt.</t>
  </si>
  <si>
    <t>Nuværdi</t>
  </si>
  <si>
    <t>Funktionen NV bruges.</t>
  </si>
  <si>
    <t>Eksempel  1</t>
  </si>
  <si>
    <t>1.  Rente</t>
  </si>
  <si>
    <t>2.  Nper</t>
  </si>
  <si>
    <t>3.  NV (hovedstol)</t>
  </si>
  <si>
    <t>4.  FV</t>
  </si>
  <si>
    <t>6.  Ydelse</t>
  </si>
  <si>
    <t>5.  Type:  Efterbetalt</t>
  </si>
  <si>
    <t xml:space="preserve">5. Type:  </t>
  </si>
  <si>
    <t>Ændret</t>
  </si>
  <si>
    <t>4. Ydelsen ubekendt. Alle de øvrige data kendes.</t>
  </si>
  <si>
    <t>Funktionen YDELSE bruges.</t>
  </si>
  <si>
    <t>Eksempel  2. Ydelsesberegninger under forskellige forudsætninger.</t>
  </si>
  <si>
    <t>Efterbetalt</t>
  </si>
  <si>
    <t>Forudbetalt</t>
  </si>
  <si>
    <t>Beregnet</t>
  </si>
  <si>
    <t xml:space="preserve">Gæld </t>
  </si>
  <si>
    <t xml:space="preserve">Rente </t>
  </si>
  <si>
    <t>Afdrag</t>
  </si>
  <si>
    <t>Eksempel  2. A.</t>
  </si>
  <si>
    <t>Eksempel 2. B</t>
  </si>
  <si>
    <t>efter afdr.</t>
  </si>
  <si>
    <t>Afviklingsplan - efterbetalt ydelse:</t>
  </si>
  <si>
    <t>Afviklingsplan - forudbetalt ydelse:</t>
  </si>
  <si>
    <t>Første ydelse betales når lånet stiftes.</t>
  </si>
  <si>
    <t>Eksempel 2. C</t>
  </si>
  <si>
    <t>Gæld</t>
  </si>
  <si>
    <t>Der  er et overskydende beløb på 1.000 kr. til sidst.</t>
  </si>
  <si>
    <t>Den engelske betegnelse er PPMT (Afdragsdelen i en PMT-ydelse)</t>
  </si>
  <si>
    <t>Den uddybende forklaring i "Hjælp til denne funktion" er misvisende.</t>
  </si>
  <si>
    <t>2. Traditionel opstilling med afviklingsforløbet</t>
  </si>
  <si>
    <t>Den burde navngives parallelt til R: Ydelse, dvs. som A. Ydelse. - Oversættelserne til dansk er ofte af meget dårlig kvalitet.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</si>
</sst>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&quot;kr&quot;\ #,##0.00;[Red]&quot;kr&quot;\ \-#,##0.00"/>
    <numFmt numFmtId="165" formatCode="#,##0.0000"/>
  </numFmts>
  <fonts count="8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7">
    <xf numFmtId="0" fontId="0" fillId="0" borderId="0" xfId="0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9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43" fontId="6" fillId="0" borderId="0" xfId="1" applyFont="1"/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4" xfId="0" applyNumberFormat="1" applyFont="1" applyBorder="1"/>
    <xf numFmtId="4" fontId="5" fillId="0" borderId="6" xfId="0" applyNumberFormat="1" applyFont="1" applyBorder="1"/>
    <xf numFmtId="4" fontId="5" fillId="0" borderId="5" xfId="0" applyNumberFormat="1" applyFont="1" applyBorder="1"/>
    <xf numFmtId="0" fontId="5" fillId="0" borderId="5" xfId="0" applyFont="1" applyBorder="1"/>
    <xf numFmtId="43" fontId="5" fillId="0" borderId="4" xfId="1" applyNumberFormat="1" applyFont="1" applyBorder="1"/>
    <xf numFmtId="43" fontId="5" fillId="0" borderId="5" xfId="1" applyNumberFormat="1" applyFont="1" applyBorder="1"/>
    <xf numFmtId="43" fontId="5" fillId="0" borderId="4" xfId="0" applyNumberFormat="1" applyFont="1" applyBorder="1"/>
    <xf numFmtId="43" fontId="5" fillId="0" borderId="6" xfId="0" applyNumberFormat="1" applyFont="1" applyBorder="1"/>
    <xf numFmtId="43" fontId="5" fillId="0" borderId="5" xfId="0" applyNumberFormat="1" applyFont="1" applyBorder="1"/>
    <xf numFmtId="9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/>
    <xf numFmtId="2" fontId="5" fillId="0" borderId="5" xfId="0" applyNumberFormat="1" applyFont="1" applyBorder="1"/>
    <xf numFmtId="0" fontId="5" fillId="0" borderId="1" xfId="0" applyFont="1" applyBorder="1"/>
    <xf numFmtId="0" fontId="5" fillId="0" borderId="2" xfId="0" applyFont="1" applyBorder="1"/>
    <xf numFmtId="4" fontId="5" fillId="0" borderId="3" xfId="0" applyNumberFormat="1" applyFont="1" applyBorder="1"/>
    <xf numFmtId="0" fontId="5" fillId="0" borderId="4" xfId="0" applyFont="1" applyBorder="1"/>
    <xf numFmtId="164" fontId="6" fillId="2" borderId="6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43" fontId="5" fillId="0" borderId="6" xfId="1" applyNumberFormat="1" applyFont="1" applyFill="1" applyBorder="1"/>
    <xf numFmtId="2" fontId="5" fillId="2" borderId="6" xfId="0" applyNumberFormat="1" applyFont="1" applyFill="1" applyBorder="1"/>
    <xf numFmtId="4" fontId="5" fillId="3" borderId="6" xfId="0" applyNumberFormat="1" applyFont="1" applyFill="1" applyBorder="1"/>
    <xf numFmtId="2" fontId="6" fillId="4" borderId="6" xfId="1" applyNumberFormat="1" applyFont="1" applyFill="1" applyBorder="1" applyAlignment="1">
      <alignment horizontal="center"/>
    </xf>
    <xf numFmtId="2" fontId="6" fillId="5" borderId="6" xfId="1" applyNumberFormat="1" applyFont="1" applyFill="1" applyBorder="1" applyAlignment="1">
      <alignment horizontal="center"/>
    </xf>
    <xf numFmtId="2" fontId="0" fillId="0" borderId="0" xfId="0" applyNumberFormat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0" fontId="0" fillId="0" borderId="4" xfId="0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64" fontId="6" fillId="2" borderId="3" xfId="0" applyNumberFormat="1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3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0" fillId="0" borderId="11" xfId="0" applyBorder="1"/>
    <xf numFmtId="0" fontId="5" fillId="0" borderId="12" xfId="0" applyFont="1" applyBorder="1"/>
    <xf numFmtId="9" fontId="5" fillId="0" borderId="4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0" fontId="0" fillId="0" borderId="6" xfId="0" applyBorder="1"/>
    <xf numFmtId="3" fontId="0" fillId="0" borderId="6" xfId="0" applyNumberFormat="1" applyBorder="1"/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6" borderId="8" xfId="0" applyFont="1" applyFill="1" applyBorder="1"/>
    <xf numFmtId="0" fontId="0" fillId="6" borderId="11" xfId="0" applyFill="1" applyBorder="1"/>
    <xf numFmtId="0" fontId="3" fillId="6" borderId="6" xfId="0" applyFont="1" applyFill="1" applyBorder="1" applyAlignment="1">
      <alignment horizontal="center"/>
    </xf>
    <xf numFmtId="164" fontId="6" fillId="0" borderId="3" xfId="0" applyNumberFormat="1" applyFont="1" applyBorder="1"/>
    <xf numFmtId="0" fontId="6" fillId="2" borderId="1" xfId="0" applyFont="1" applyFill="1" applyBorder="1" applyAlignment="1">
      <alignment horizontal="center"/>
    </xf>
    <xf numFmtId="2" fontId="6" fillId="2" borderId="5" xfId="0" applyNumberFormat="1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/>
    <xf numFmtId="0" fontId="0" fillId="0" borderId="11" xfId="0" applyFont="1" applyFill="1" applyBorder="1" applyAlignment="1"/>
    <xf numFmtId="0" fontId="0" fillId="0" borderId="6" xfId="0" applyFont="1" applyFill="1" applyBorder="1" applyAlignment="1"/>
    <xf numFmtId="3" fontId="5" fillId="0" borderId="5" xfId="0" applyNumberFormat="1" applyFont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7" borderId="8" xfId="0" applyFont="1" applyFill="1" applyBorder="1"/>
    <xf numFmtId="0" fontId="5" fillId="7" borderId="11" xfId="0" applyFont="1" applyFill="1" applyBorder="1"/>
    <xf numFmtId="3" fontId="6" fillId="7" borderId="5" xfId="0" applyNumberFormat="1" applyFont="1" applyFill="1" applyBorder="1"/>
    <xf numFmtId="3" fontId="6" fillId="7" borderId="6" xfId="0" applyNumberFormat="1" applyFont="1" applyFill="1" applyBorder="1"/>
    <xf numFmtId="9" fontId="7" fillId="0" borderId="0" xfId="0" applyNumberFormat="1" applyFont="1" applyBorder="1" applyAlignment="1">
      <alignment horizontal="left"/>
    </xf>
    <xf numFmtId="0" fontId="7" fillId="0" borderId="0" xfId="0" applyFo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0" Type="http://schemas.openxmlformats.org/officeDocument/2006/relationships/image" Target="../media/image14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11</xdr:row>
      <xdr:rowOff>142875</xdr:rowOff>
    </xdr:from>
    <xdr:to>
      <xdr:col>15</xdr:col>
      <xdr:colOff>174299</xdr:colOff>
      <xdr:row>28</xdr:row>
      <xdr:rowOff>28575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5" y="2371725"/>
          <a:ext cx="5032049" cy="3228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28576</xdr:colOff>
      <xdr:row>31</xdr:row>
      <xdr:rowOff>167258</xdr:rowOff>
    </xdr:from>
    <xdr:to>
      <xdr:col>15</xdr:col>
      <xdr:colOff>180975</xdr:colOff>
      <xdr:row>46</xdr:row>
      <xdr:rowOff>114299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29151" y="6320408"/>
          <a:ext cx="5029199" cy="28331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600076</xdr:colOff>
      <xdr:row>49</xdr:row>
      <xdr:rowOff>85725</xdr:rowOff>
    </xdr:from>
    <xdr:to>
      <xdr:col>15</xdr:col>
      <xdr:colOff>118526</xdr:colOff>
      <xdr:row>64</xdr:row>
      <xdr:rowOff>28574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91051" y="9705975"/>
          <a:ext cx="5004850" cy="28193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590551</xdr:colOff>
      <xdr:row>67</xdr:row>
      <xdr:rowOff>116141</xdr:rowOff>
    </xdr:from>
    <xdr:to>
      <xdr:col>15</xdr:col>
      <xdr:colOff>38101</xdr:colOff>
      <xdr:row>82</xdr:row>
      <xdr:rowOff>19049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48226" y="13193966"/>
          <a:ext cx="4933950" cy="27794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657223</xdr:colOff>
      <xdr:row>3</xdr:row>
      <xdr:rowOff>157507</xdr:rowOff>
    </xdr:from>
    <xdr:to>
      <xdr:col>16</xdr:col>
      <xdr:colOff>158750</xdr:colOff>
      <xdr:row>16</xdr:row>
      <xdr:rowOff>133349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3" y="824257"/>
          <a:ext cx="4521202" cy="25475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161926</xdr:colOff>
      <xdr:row>2</xdr:row>
      <xdr:rowOff>98898</xdr:rowOff>
    </xdr:from>
    <xdr:to>
      <xdr:col>9</xdr:col>
      <xdr:colOff>405936</xdr:colOff>
      <xdr:row>17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5176" y="527523"/>
          <a:ext cx="3463460" cy="30157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9525</xdr:colOff>
      <xdr:row>61</xdr:row>
      <xdr:rowOff>114299</xdr:rowOff>
    </xdr:from>
    <xdr:to>
      <xdr:col>9</xdr:col>
      <xdr:colOff>235880</xdr:colOff>
      <xdr:row>77</xdr:row>
      <xdr:rowOff>19049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52775" y="12087224"/>
          <a:ext cx="3445805" cy="300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57151</xdr:colOff>
      <xdr:row>33</xdr:row>
      <xdr:rowOff>75794</xdr:rowOff>
    </xdr:from>
    <xdr:to>
      <xdr:col>9</xdr:col>
      <xdr:colOff>273051</xdr:colOff>
      <xdr:row>48</xdr:row>
      <xdr:rowOff>161924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81351" y="6628994"/>
          <a:ext cx="3429000" cy="2991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525095</xdr:colOff>
      <xdr:row>61</xdr:row>
      <xdr:rowOff>171449</xdr:rowOff>
    </xdr:from>
    <xdr:to>
      <xdr:col>16</xdr:col>
      <xdr:colOff>145805</xdr:colOff>
      <xdr:row>75</xdr:row>
      <xdr:rowOff>171449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887795" y="12144374"/>
          <a:ext cx="4640385" cy="2714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495300</xdr:colOff>
      <xdr:row>33</xdr:row>
      <xdr:rowOff>85726</xdr:rowOff>
    </xdr:from>
    <xdr:to>
      <xdr:col>16</xdr:col>
      <xdr:colOff>148571</xdr:colOff>
      <xdr:row>47</xdr:row>
      <xdr:rowOff>114300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00850" y="6648451"/>
          <a:ext cx="4672946" cy="27336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790576</xdr:colOff>
      <xdr:row>80</xdr:row>
      <xdr:rowOff>161925</xdr:rowOff>
    </xdr:from>
    <xdr:to>
      <xdr:col>9</xdr:col>
      <xdr:colOff>310145</xdr:colOff>
      <xdr:row>96</xdr:row>
      <xdr:rowOff>104775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124201" y="15811500"/>
          <a:ext cx="3548644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533400</xdr:colOff>
      <xdr:row>80</xdr:row>
      <xdr:rowOff>186721</xdr:rowOff>
    </xdr:from>
    <xdr:to>
      <xdr:col>16</xdr:col>
      <xdr:colOff>190500</xdr:colOff>
      <xdr:row>95</xdr:row>
      <xdr:rowOff>114300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896100" y="15836296"/>
          <a:ext cx="4676775" cy="28898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529624</xdr:colOff>
      <xdr:row>97</xdr:row>
      <xdr:rowOff>74581</xdr:rowOff>
    </xdr:from>
    <xdr:to>
      <xdr:col>16</xdr:col>
      <xdr:colOff>152400</xdr:colOff>
      <xdr:row>112</xdr:row>
      <xdr:rowOff>85725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892324" y="19067431"/>
          <a:ext cx="4642451" cy="28686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</xdr:colOff>
      <xdr:row>119</xdr:row>
      <xdr:rowOff>38101</xdr:rowOff>
    </xdr:from>
    <xdr:to>
      <xdr:col>9</xdr:col>
      <xdr:colOff>99896</xdr:colOff>
      <xdr:row>134</xdr:row>
      <xdr:rowOff>28575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143251" y="23241001"/>
          <a:ext cx="3319345" cy="28955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368939</xdr:colOff>
      <xdr:row>119</xdr:row>
      <xdr:rowOff>57150</xdr:rowOff>
    </xdr:from>
    <xdr:to>
      <xdr:col>15</xdr:col>
      <xdr:colOff>552450</xdr:colOff>
      <xdr:row>133</xdr:row>
      <xdr:rowOff>180975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31639" y="23260050"/>
          <a:ext cx="4593586" cy="2838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325315</xdr:colOff>
      <xdr:row>134</xdr:row>
      <xdr:rowOff>171450</xdr:rowOff>
    </xdr:from>
    <xdr:to>
      <xdr:col>15</xdr:col>
      <xdr:colOff>539656</xdr:colOff>
      <xdr:row>149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88015" y="26279475"/>
          <a:ext cx="4624416" cy="2857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/>
  </sheetViews>
  <sheetFormatPr defaultRowHeight="14.4"/>
  <cols>
    <col min="2" max="2" width="11.109375" customWidth="1"/>
    <col min="3" max="3" width="13.33203125" customWidth="1"/>
    <col min="4" max="4" width="12" bestFit="1" customWidth="1"/>
  </cols>
  <sheetData>
    <row r="1" spans="1:4" ht="21">
      <c r="A1" s="4" t="s">
        <v>69</v>
      </c>
    </row>
    <row r="3" spans="1:4" ht="15" customHeight="1">
      <c r="A3" s="51" t="s">
        <v>70</v>
      </c>
      <c r="B3" s="57"/>
      <c r="C3" s="61">
        <v>0.1</v>
      </c>
      <c r="D3" s="45"/>
    </row>
    <row r="4" spans="1:4" ht="14.25" customHeight="1">
      <c r="A4" s="52" t="s">
        <v>71</v>
      </c>
      <c r="B4" s="58"/>
      <c r="C4" s="62">
        <v>3</v>
      </c>
      <c r="D4" s="64"/>
    </row>
    <row r="5" spans="1:4" ht="15.6">
      <c r="A5" s="52" t="s">
        <v>72</v>
      </c>
      <c r="B5" s="58"/>
      <c r="C5" s="63">
        <v>10000</v>
      </c>
      <c r="D5" s="65"/>
    </row>
    <row r="6" spans="1:4" ht="15.6">
      <c r="A6" s="52" t="s">
        <v>73</v>
      </c>
      <c r="B6" s="58"/>
      <c r="C6" s="62">
        <v>0</v>
      </c>
      <c r="D6" s="66" t="s">
        <v>59</v>
      </c>
    </row>
    <row r="7" spans="1:4" ht="15.6">
      <c r="A7" s="52" t="s">
        <v>75</v>
      </c>
      <c r="B7" s="59"/>
      <c r="C7" s="64">
        <v>0</v>
      </c>
      <c r="D7" s="66" t="s">
        <v>59</v>
      </c>
    </row>
    <row r="8" spans="1:4" ht="15.6">
      <c r="A8" s="53" t="s">
        <v>74</v>
      </c>
      <c r="B8" s="60"/>
      <c r="C8" s="29">
        <v>-4021.15</v>
      </c>
      <c r="D8" s="67" t="s">
        <v>52</v>
      </c>
    </row>
    <row r="9" spans="1:4" ht="15.6">
      <c r="A9" s="9"/>
      <c r="B9" s="9"/>
      <c r="C9" s="13"/>
      <c r="D9" s="3"/>
    </row>
    <row r="10" spans="1:4" ht="15.6">
      <c r="A10" s="9" t="s">
        <v>57</v>
      </c>
      <c r="D10" s="41"/>
    </row>
    <row r="11" spans="1:4" ht="15.6">
      <c r="A11" s="9"/>
      <c r="D11" s="5"/>
    </row>
    <row r="12" spans="1:4" ht="15.6">
      <c r="A12" s="14" t="s">
        <v>61</v>
      </c>
    </row>
    <row r="13" spans="1:4" ht="15.6">
      <c r="A13" s="14" t="s">
        <v>58</v>
      </c>
    </row>
    <row r="19" spans="1:3" ht="21">
      <c r="B19" s="4"/>
    </row>
    <row r="27" spans="1:3" ht="15.6">
      <c r="B27" s="43" t="s">
        <v>5</v>
      </c>
      <c r="C27" s="44">
        <f>RATE(C4,C8,C5)</f>
        <v>0.10000027739412236</v>
      </c>
    </row>
    <row r="31" spans="1:3" ht="15.6">
      <c r="A31" s="14" t="s">
        <v>60</v>
      </c>
    </row>
    <row r="32" spans="1:3" ht="15.6">
      <c r="A32" s="14" t="s">
        <v>62</v>
      </c>
    </row>
    <row r="35" spans="2:5" ht="15.6">
      <c r="B35" s="46" t="s">
        <v>63</v>
      </c>
      <c r="C35" s="47"/>
      <c r="E35" s="7"/>
    </row>
    <row r="36" spans="2:5" ht="15.6">
      <c r="B36" s="48" t="s">
        <v>64</v>
      </c>
      <c r="C36" s="49">
        <f>NPER(C3,C8,C5)</f>
        <v>2.9999983040081553</v>
      </c>
    </row>
    <row r="49" spans="1:4" ht="15.6">
      <c r="A49" s="14" t="s">
        <v>66</v>
      </c>
      <c r="B49" s="14"/>
      <c r="C49" s="14"/>
      <c r="D49" s="14"/>
    </row>
    <row r="50" spans="1:4" ht="15.6">
      <c r="A50" s="14" t="s">
        <v>68</v>
      </c>
    </row>
    <row r="63" spans="1:4" ht="15.6">
      <c r="B63" s="42" t="s">
        <v>67</v>
      </c>
      <c r="C63" s="50">
        <f>PV(C3,C4,C8)</f>
        <v>10000.004883546215</v>
      </c>
    </row>
    <row r="67" spans="1:4" ht="15.6">
      <c r="A67" s="14" t="s">
        <v>78</v>
      </c>
      <c r="B67" s="14"/>
      <c r="C67" s="14"/>
      <c r="D67" s="14"/>
    </row>
    <row r="68" spans="1:4" ht="15.6">
      <c r="A68" s="14" t="s">
        <v>79</v>
      </c>
      <c r="B68" s="14"/>
      <c r="C68" s="14"/>
      <c r="D68" s="14"/>
    </row>
    <row r="79" spans="1:4" ht="15.6">
      <c r="B79" s="72" t="s">
        <v>1</v>
      </c>
      <c r="C79" s="71">
        <f>PMT(C3,C4,C5)</f>
        <v>-4021.1480362537727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4.4"/>
  <cols>
    <col min="3" max="3" width="10.5546875" customWidth="1"/>
    <col min="7" max="7" width="10.109375" customWidth="1"/>
    <col min="8" max="8" width="9.33203125" bestFit="1" customWidth="1"/>
    <col min="9" max="9" width="9.33203125" customWidth="1"/>
    <col min="10" max="10" width="9.109375" customWidth="1"/>
    <col min="11" max="11" width="9.5546875" customWidth="1"/>
    <col min="12" max="12" width="9.6640625" bestFit="1" customWidth="1"/>
  </cols>
  <sheetData>
    <row r="1" spans="1:12" ht="21">
      <c r="A1" s="4" t="s">
        <v>80</v>
      </c>
    </row>
    <row r="3" spans="1:12" ht="15.6">
      <c r="A3" s="14" t="s">
        <v>87</v>
      </c>
      <c r="D3" s="7"/>
      <c r="E3" s="9"/>
      <c r="F3" s="14" t="s">
        <v>90</v>
      </c>
      <c r="G3" s="9"/>
      <c r="H3" s="9"/>
      <c r="I3" s="9"/>
      <c r="J3" s="9"/>
      <c r="K3" s="9"/>
      <c r="L3" s="9"/>
    </row>
    <row r="4" spans="1:12" ht="15.6">
      <c r="A4" s="51" t="s">
        <v>53</v>
      </c>
      <c r="B4" s="57"/>
      <c r="C4" s="61">
        <v>0.1</v>
      </c>
      <c r="D4" s="7"/>
      <c r="E4" s="9"/>
      <c r="F4" s="15" t="s">
        <v>2</v>
      </c>
      <c r="G4" s="15" t="s">
        <v>84</v>
      </c>
      <c r="H4" s="15" t="s">
        <v>5</v>
      </c>
      <c r="I4" s="15" t="s">
        <v>84</v>
      </c>
      <c r="J4" s="79" t="s">
        <v>1</v>
      </c>
      <c r="K4" s="15" t="s">
        <v>85</v>
      </c>
      <c r="L4" s="15" t="s">
        <v>86</v>
      </c>
    </row>
    <row r="5" spans="1:12" ht="15.6">
      <c r="A5" s="52" t="s">
        <v>54</v>
      </c>
      <c r="B5" s="58"/>
      <c r="C5" s="62">
        <v>3</v>
      </c>
      <c r="D5" s="54"/>
      <c r="E5" s="9"/>
      <c r="F5" s="16"/>
      <c r="G5" s="16" t="s">
        <v>4</v>
      </c>
      <c r="H5" s="16"/>
      <c r="I5" s="16" t="s">
        <v>13</v>
      </c>
      <c r="J5" s="80"/>
      <c r="K5" s="16"/>
      <c r="L5" s="16"/>
    </row>
    <row r="6" spans="1:12" ht="15.6">
      <c r="A6" s="52" t="s">
        <v>65</v>
      </c>
      <c r="B6" s="58"/>
      <c r="C6" s="63">
        <v>10000</v>
      </c>
      <c r="E6" s="9"/>
      <c r="F6" s="17">
        <v>1</v>
      </c>
      <c r="G6" s="63">
        <f xml:space="preserve"> C6</f>
        <v>10000</v>
      </c>
      <c r="H6" s="63">
        <f>G6*$C$4</f>
        <v>1000</v>
      </c>
      <c r="I6" s="63">
        <f>G6+H6</f>
        <v>11000</v>
      </c>
      <c r="J6" s="63">
        <f>$C$9</f>
        <v>-4021.1480362537727</v>
      </c>
      <c r="K6" s="63">
        <f xml:space="preserve"> - G6*$C$4</f>
        <v>-1000</v>
      </c>
      <c r="L6" s="63">
        <f>J6-K6</f>
        <v>-3021.1480362537727</v>
      </c>
    </row>
    <row r="7" spans="1:12" ht="15.6">
      <c r="A7" s="52" t="s">
        <v>55</v>
      </c>
      <c r="B7" s="58"/>
      <c r="C7" s="62">
        <v>0</v>
      </c>
      <c r="D7" s="55" t="s">
        <v>59</v>
      </c>
      <c r="E7" s="9"/>
      <c r="F7" s="17">
        <v>2</v>
      </c>
      <c r="G7" s="63">
        <f>G6+L6</f>
        <v>6978.8519637462268</v>
      </c>
      <c r="H7" s="63">
        <f t="shared" ref="H7:H8" si="0">G7*$C$4</f>
        <v>697.88519637462275</v>
      </c>
      <c r="I7" s="63">
        <f t="shared" ref="I7:I8" si="1">G7+H7</f>
        <v>7676.7371601208497</v>
      </c>
      <c r="J7" s="63">
        <f t="shared" ref="J7:J8" si="2">$C$9</f>
        <v>-4021.1480362537727</v>
      </c>
      <c r="K7" s="63">
        <f xml:space="preserve"> - G7*$C$4</f>
        <v>-697.88519637462275</v>
      </c>
      <c r="L7" s="63">
        <f t="shared" ref="L7:L8" si="3">J7-K7</f>
        <v>-3323.2628398791499</v>
      </c>
    </row>
    <row r="8" spans="1:12" ht="15.6">
      <c r="A8" s="68" t="s">
        <v>76</v>
      </c>
      <c r="B8" s="69"/>
      <c r="C8" s="70">
        <v>0</v>
      </c>
      <c r="D8" s="85" t="s">
        <v>81</v>
      </c>
      <c r="E8" s="9"/>
      <c r="F8" s="17">
        <v>3</v>
      </c>
      <c r="G8" s="63">
        <f>G7+L7</f>
        <v>3655.589123867077</v>
      </c>
      <c r="H8" s="63">
        <f t="shared" si="0"/>
        <v>365.55891238670773</v>
      </c>
      <c r="I8" s="63">
        <f t="shared" si="1"/>
        <v>4021.1480362537845</v>
      </c>
      <c r="J8" s="63">
        <f t="shared" si="2"/>
        <v>-4021.1480362537727</v>
      </c>
      <c r="K8" s="63">
        <f xml:space="preserve"> - G8*$C$4</f>
        <v>-365.55891238670773</v>
      </c>
      <c r="L8" s="63">
        <f t="shared" si="3"/>
        <v>-3655.5891238670652</v>
      </c>
    </row>
    <row r="9" spans="1:12" ht="15.6">
      <c r="A9" s="53" t="s">
        <v>56</v>
      </c>
      <c r="B9" s="60"/>
      <c r="C9" s="73">
        <f>PMT(C4,C5,C6)</f>
        <v>-4021.1480362537727</v>
      </c>
      <c r="D9" s="56" t="s">
        <v>83</v>
      </c>
      <c r="E9" s="9"/>
      <c r="F9" s="16">
        <v>4</v>
      </c>
      <c r="G9" s="78">
        <f>G8+L8</f>
        <v>1.1823431123048067E-11</v>
      </c>
      <c r="H9" s="78"/>
      <c r="I9" s="78"/>
      <c r="J9" s="78"/>
      <c r="K9" s="78"/>
      <c r="L9" s="78"/>
    </row>
    <row r="12" spans="1:12" ht="15.6">
      <c r="A12" s="14" t="s">
        <v>88</v>
      </c>
      <c r="F12" s="14" t="s">
        <v>91</v>
      </c>
      <c r="G12" s="9"/>
      <c r="H12" s="9"/>
      <c r="I12" s="9"/>
      <c r="J12" s="9"/>
      <c r="K12" s="9"/>
    </row>
    <row r="13" spans="1:12" ht="15.6">
      <c r="A13" s="51" t="s">
        <v>53</v>
      </c>
      <c r="B13" s="57"/>
      <c r="C13" s="61">
        <v>0.1</v>
      </c>
      <c r="F13" s="15" t="s">
        <v>2</v>
      </c>
      <c r="G13" s="15" t="s">
        <v>84</v>
      </c>
      <c r="H13" s="79" t="s">
        <v>1</v>
      </c>
      <c r="I13" s="15" t="s">
        <v>85</v>
      </c>
      <c r="J13" s="15" t="s">
        <v>86</v>
      </c>
      <c r="K13" s="15" t="s">
        <v>84</v>
      </c>
    </row>
    <row r="14" spans="1:12" ht="15.6">
      <c r="A14" s="52" t="s">
        <v>54</v>
      </c>
      <c r="B14" s="58"/>
      <c r="C14" s="62">
        <v>3</v>
      </c>
      <c r="F14" s="16"/>
      <c r="G14" s="16" t="s">
        <v>4</v>
      </c>
      <c r="H14" s="80" t="s">
        <v>4</v>
      </c>
      <c r="I14" s="16"/>
      <c r="J14" s="16"/>
      <c r="K14" s="16" t="s">
        <v>89</v>
      </c>
    </row>
    <row r="15" spans="1:12" ht="15.6">
      <c r="A15" s="52" t="s">
        <v>65</v>
      </c>
      <c r="B15" s="58"/>
      <c r="C15" s="63">
        <v>10000</v>
      </c>
      <c r="F15" s="17">
        <v>1</v>
      </c>
      <c r="G15" s="63">
        <f xml:space="preserve"> C15</f>
        <v>10000</v>
      </c>
      <c r="H15" s="63">
        <f>$C$18</f>
        <v>-3655.5891238670656</v>
      </c>
      <c r="I15" s="63">
        <v>0</v>
      </c>
      <c r="J15" s="63">
        <f>H15-I15</f>
        <v>-3655.5891238670656</v>
      </c>
      <c r="K15" s="63">
        <f>G15+J15</f>
        <v>6344.4108761329344</v>
      </c>
    </row>
    <row r="16" spans="1:12" ht="15.6">
      <c r="A16" s="52" t="s">
        <v>55</v>
      </c>
      <c r="B16" s="58"/>
      <c r="C16" s="62">
        <v>0</v>
      </c>
      <c r="F16" s="17">
        <v>2</v>
      </c>
      <c r="G16" s="63">
        <f>K15</f>
        <v>6344.4108761329344</v>
      </c>
      <c r="H16" s="63">
        <f t="shared" ref="H16:H17" si="4">$C$18</f>
        <v>-3655.5891238670656</v>
      </c>
      <c r="I16" s="63">
        <f>- K15*$C$4</f>
        <v>-634.44108761329346</v>
      </c>
      <c r="J16" s="63">
        <f t="shared" ref="J16:J17" si="5">H16-I16</f>
        <v>-3021.1480362537723</v>
      </c>
      <c r="K16" s="63">
        <f>G16+J16</f>
        <v>3323.2628398791621</v>
      </c>
    </row>
    <row r="17" spans="1:11" ht="15.6">
      <c r="A17" s="68" t="s">
        <v>76</v>
      </c>
      <c r="B17" s="69"/>
      <c r="C17" s="70">
        <v>1</v>
      </c>
      <c r="D17" s="86" t="s">
        <v>82</v>
      </c>
      <c r="F17" s="17">
        <v>3</v>
      </c>
      <c r="G17" s="63">
        <f t="shared" ref="G17:G18" si="6">K16</f>
        <v>3323.2628398791621</v>
      </c>
      <c r="H17" s="63">
        <f t="shared" si="4"/>
        <v>-3655.5891238670656</v>
      </c>
      <c r="I17" s="63">
        <f>- K16*$C$4</f>
        <v>-332.32628398791621</v>
      </c>
      <c r="J17" s="63">
        <f t="shared" si="5"/>
        <v>-3323.2628398791494</v>
      </c>
      <c r="K17" s="63">
        <f>G17+J17</f>
        <v>1.2732925824820995E-11</v>
      </c>
    </row>
    <row r="18" spans="1:11" ht="15.6">
      <c r="A18" s="53" t="s">
        <v>56</v>
      </c>
      <c r="B18" s="60"/>
      <c r="C18" s="73">
        <f>PMT(C13,C14,C15,,1)</f>
        <v>-3655.5891238670656</v>
      </c>
      <c r="D18" t="s">
        <v>83</v>
      </c>
      <c r="F18" s="16">
        <v>4</v>
      </c>
      <c r="G18" s="78">
        <f t="shared" si="6"/>
        <v>1.2732925824820995E-11</v>
      </c>
      <c r="H18" s="78"/>
      <c r="I18" s="78"/>
      <c r="J18" s="78"/>
      <c r="K18" s="78"/>
    </row>
    <row r="19" spans="1:11" ht="15.6">
      <c r="A19" s="74" t="s">
        <v>92</v>
      </c>
    </row>
    <row r="22" spans="1:11" ht="15.6">
      <c r="A22" s="14" t="s">
        <v>93</v>
      </c>
      <c r="F22" s="14" t="s">
        <v>91</v>
      </c>
      <c r="G22" s="9"/>
      <c r="H22" s="9"/>
      <c r="I22" s="9"/>
      <c r="J22" s="9"/>
      <c r="K22" s="9"/>
    </row>
    <row r="23" spans="1:11" ht="15.6">
      <c r="A23" s="51" t="s">
        <v>53</v>
      </c>
      <c r="B23" s="57"/>
      <c r="C23" s="61">
        <v>0.1</v>
      </c>
      <c r="F23" s="15" t="s">
        <v>2</v>
      </c>
      <c r="G23" s="15" t="s">
        <v>84</v>
      </c>
      <c r="H23" s="15" t="s">
        <v>5</v>
      </c>
      <c r="I23" s="15" t="s">
        <v>94</v>
      </c>
      <c r="J23" s="79" t="s">
        <v>1</v>
      </c>
      <c r="K23" s="15" t="s">
        <v>86</v>
      </c>
    </row>
    <row r="24" spans="1:11" ht="15.6">
      <c r="A24" s="52" t="s">
        <v>54</v>
      </c>
      <c r="B24" s="58"/>
      <c r="C24" s="62">
        <v>3</v>
      </c>
      <c r="F24" s="16"/>
      <c r="G24" s="16" t="s">
        <v>4</v>
      </c>
      <c r="H24" s="16"/>
      <c r="I24" s="16" t="s">
        <v>13</v>
      </c>
      <c r="J24" s="80"/>
      <c r="K24" s="16"/>
    </row>
    <row r="25" spans="1:11" ht="15.6">
      <c r="A25" s="52" t="s">
        <v>65</v>
      </c>
      <c r="B25" s="58"/>
      <c r="C25" s="63">
        <v>10000</v>
      </c>
      <c r="F25" s="17">
        <v>1</v>
      </c>
      <c r="G25" s="63">
        <f>C25</f>
        <v>10000</v>
      </c>
      <c r="H25" s="63">
        <f>G25*$C$23</f>
        <v>1000</v>
      </c>
      <c r="I25" s="63">
        <f>G25+H25</f>
        <v>11000</v>
      </c>
      <c r="J25" s="63">
        <f>$C$28</f>
        <v>-4323.2628398791503</v>
      </c>
      <c r="K25" s="63">
        <f>J25+H25</f>
        <v>-3323.2628398791503</v>
      </c>
    </row>
    <row r="26" spans="1:11" ht="15.6">
      <c r="A26" s="81" t="s">
        <v>55</v>
      </c>
      <c r="B26" s="82"/>
      <c r="C26" s="84">
        <v>1000</v>
      </c>
      <c r="D26" s="86" t="s">
        <v>77</v>
      </c>
      <c r="F26" s="17">
        <v>2</v>
      </c>
      <c r="G26" s="63">
        <f>G25+K25</f>
        <v>6676.7371601208497</v>
      </c>
      <c r="H26" s="63">
        <f>G26*$C$23</f>
        <v>667.67371601208504</v>
      </c>
      <c r="I26" s="63">
        <f t="shared" ref="I26:I27" si="7">G26+H26</f>
        <v>7344.4108761329344</v>
      </c>
      <c r="J26" s="63">
        <f t="shared" ref="J26:J27" si="8">$C$28</f>
        <v>-4323.2628398791503</v>
      </c>
      <c r="K26" s="63">
        <f t="shared" ref="K26:K27" si="9">J26+H26</f>
        <v>-3655.5891238670652</v>
      </c>
    </row>
    <row r="27" spans="1:11" ht="15.6">
      <c r="A27" s="75" t="s">
        <v>76</v>
      </c>
      <c r="B27" s="76"/>
      <c r="C27" s="77">
        <v>0</v>
      </c>
      <c r="D27" t="s">
        <v>59</v>
      </c>
      <c r="F27" s="17">
        <v>3</v>
      </c>
      <c r="G27" s="63">
        <f>G26+K26</f>
        <v>3021.1480362537845</v>
      </c>
      <c r="H27" s="63">
        <f>G27*$C$23</f>
        <v>302.11480362537844</v>
      </c>
      <c r="I27" s="63">
        <f t="shared" si="7"/>
        <v>3323.262839879163</v>
      </c>
      <c r="J27" s="63">
        <f t="shared" si="8"/>
        <v>-4323.2628398791503</v>
      </c>
      <c r="K27" s="63">
        <f t="shared" si="9"/>
        <v>-4021.1480362537718</v>
      </c>
    </row>
    <row r="28" spans="1:11" ht="15.6">
      <c r="A28" s="53" t="s">
        <v>56</v>
      </c>
      <c r="B28" s="60"/>
      <c r="C28" s="73">
        <f xml:space="preserve"> PMT(C4,C5,C6,C26+I29)</f>
        <v>-4323.2628398791503</v>
      </c>
      <c r="D28" t="s">
        <v>83</v>
      </c>
      <c r="F28" s="16">
        <v>4</v>
      </c>
      <c r="G28" s="83">
        <f>G27+K27</f>
        <v>-999.99999999998727</v>
      </c>
      <c r="H28" s="78"/>
      <c r="I28" s="78"/>
      <c r="J28" s="78"/>
      <c r="K28" s="78"/>
    </row>
    <row r="29" spans="1:11">
      <c r="G29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zoomScaleNormal="100" workbookViewId="0"/>
  </sheetViews>
  <sheetFormatPr defaultRowHeight="14.4"/>
  <cols>
    <col min="1" max="1" width="9.33203125" bestFit="1" customWidth="1"/>
    <col min="2" max="2" width="14" customWidth="1"/>
    <col min="3" max="3" width="11.6640625" customWidth="1"/>
    <col min="4" max="4" width="12.109375" bestFit="1" customWidth="1"/>
    <col min="5" max="5" width="10.33203125" bestFit="1" customWidth="1"/>
    <col min="6" max="6" width="9.33203125" bestFit="1" customWidth="1"/>
    <col min="7" max="7" width="10.44140625" bestFit="1" customWidth="1"/>
    <col min="10" max="10" width="14" customWidth="1"/>
    <col min="11" max="11" width="12.44140625" customWidth="1"/>
    <col min="12" max="12" width="11" bestFit="1" customWidth="1"/>
    <col min="13" max="13" width="10.109375" bestFit="1" customWidth="1"/>
    <col min="15" max="15" width="9.44140625" bestFit="1" customWidth="1"/>
  </cols>
  <sheetData>
    <row r="1" spans="1:7" ht="21">
      <c r="A1" s="4" t="s">
        <v>7</v>
      </c>
    </row>
    <row r="3" spans="1:7" ht="18">
      <c r="A3" s="8" t="s">
        <v>8</v>
      </c>
    </row>
    <row r="5" spans="1:7" ht="15.6">
      <c r="A5" s="14" t="s">
        <v>10</v>
      </c>
      <c r="B5" s="9"/>
      <c r="C5" s="9"/>
    </row>
    <row r="6" spans="1:7" ht="15.6">
      <c r="A6" s="14" t="s">
        <v>11</v>
      </c>
      <c r="B6" s="9"/>
      <c r="C6" s="9"/>
    </row>
    <row r="7" spans="1:7" ht="15.6">
      <c r="A7" s="9"/>
      <c r="B7" s="9"/>
      <c r="C7" s="9"/>
    </row>
    <row r="8" spans="1:7" ht="15.6">
      <c r="A8" s="9" t="s">
        <v>5</v>
      </c>
      <c r="B8" s="9"/>
      <c r="C8" s="10">
        <v>0.1</v>
      </c>
    </row>
    <row r="9" spans="1:7" ht="15.6">
      <c r="A9" s="9" t="s">
        <v>6</v>
      </c>
      <c r="B9" s="9"/>
      <c r="C9" s="9">
        <v>3</v>
      </c>
    </row>
    <row r="10" spans="1:7" ht="15.6">
      <c r="A10" s="9" t="s">
        <v>0</v>
      </c>
      <c r="B10" s="9"/>
      <c r="C10" s="11">
        <v>10000</v>
      </c>
    </row>
    <row r="11" spans="1:7" ht="15.6">
      <c r="A11" s="9"/>
      <c r="B11" s="9"/>
      <c r="C11" s="9"/>
      <c r="F11" s="7"/>
      <c r="G11" s="7"/>
    </row>
    <row r="12" spans="1:7" ht="15.6">
      <c r="A12" s="9" t="s">
        <v>1</v>
      </c>
      <c r="B12" s="9"/>
      <c r="C12" s="12">
        <f>PMT(C8,C9,C10)</f>
        <v>-4021.1480362537727</v>
      </c>
      <c r="F12" s="7"/>
      <c r="G12" s="7"/>
    </row>
    <row r="13" spans="1:7" ht="15.6">
      <c r="A13" s="9"/>
      <c r="B13" s="9"/>
      <c r="C13" s="9"/>
      <c r="F13" s="7"/>
      <c r="G13" s="7"/>
    </row>
    <row r="14" spans="1:7" ht="15.6">
      <c r="A14" s="9" t="s">
        <v>9</v>
      </c>
      <c r="B14" s="9"/>
      <c r="C14" s="13">
        <f xml:space="preserve">  -  C12</f>
        <v>4021.1480362537727</v>
      </c>
      <c r="F14" s="7"/>
      <c r="G14" s="7"/>
    </row>
    <row r="15" spans="1:7">
      <c r="F15" s="7"/>
      <c r="G15" s="7"/>
    </row>
    <row r="16" spans="1:7">
      <c r="F16" s="7"/>
      <c r="G16" s="7"/>
    </row>
    <row r="17" spans="1:14">
      <c r="F17" s="7"/>
      <c r="G17" s="7"/>
    </row>
    <row r="19" spans="1:14" ht="15.6">
      <c r="E19" s="9" t="s">
        <v>51</v>
      </c>
    </row>
    <row r="21" spans="1:14" ht="15.6">
      <c r="A21" s="14" t="s">
        <v>98</v>
      </c>
    </row>
    <row r="22" spans="1:14">
      <c r="B22" s="6"/>
    </row>
    <row r="23" spans="1:14" ht="15.6">
      <c r="A23" s="15" t="s">
        <v>2</v>
      </c>
      <c r="B23" s="15" t="s">
        <v>3</v>
      </c>
      <c r="C23" s="15" t="s">
        <v>15</v>
      </c>
      <c r="D23" s="15" t="s">
        <v>12</v>
      </c>
      <c r="E23" s="15" t="s">
        <v>1</v>
      </c>
      <c r="F23" s="15" t="s">
        <v>15</v>
      </c>
      <c r="G23" s="15" t="s">
        <v>16</v>
      </c>
      <c r="L23" s="1"/>
    </row>
    <row r="24" spans="1:14" ht="15.6">
      <c r="A24" s="16"/>
      <c r="B24" s="16" t="s">
        <v>4</v>
      </c>
      <c r="C24" s="16" t="s">
        <v>17</v>
      </c>
      <c r="D24" s="16" t="s">
        <v>13</v>
      </c>
      <c r="E24" s="21"/>
      <c r="F24" s="27" t="s">
        <v>14</v>
      </c>
      <c r="G24" s="16" t="s">
        <v>14</v>
      </c>
    </row>
    <row r="25" spans="1:14" ht="15.6">
      <c r="A25" s="15">
        <v>1</v>
      </c>
      <c r="B25" s="18">
        <v>10000</v>
      </c>
      <c r="C25" s="22">
        <f>B25*C8</f>
        <v>1000</v>
      </c>
      <c r="D25" s="24">
        <f>B25+C25</f>
        <v>11000</v>
      </c>
      <c r="E25" s="18">
        <f>C14</f>
        <v>4021.1480362537727</v>
      </c>
      <c r="F25" s="28">
        <f>B25*$C$8</f>
        <v>1000</v>
      </c>
      <c r="G25" s="18">
        <f>E25-F25</f>
        <v>3021.1480362537727</v>
      </c>
    </row>
    <row r="26" spans="1:14" ht="15.6">
      <c r="A26" s="17">
        <v>2</v>
      </c>
      <c r="B26" s="19">
        <f>B25-G25</f>
        <v>6978.8519637462268</v>
      </c>
      <c r="C26" s="36">
        <f>B26*$C$8</f>
        <v>697.88519637462275</v>
      </c>
      <c r="D26" s="25">
        <f t="shared" ref="D26:D27" si="0">B26+C26</f>
        <v>7676.7371601208497</v>
      </c>
      <c r="E26" s="19">
        <f>E25</f>
        <v>4021.1480362537727</v>
      </c>
      <c r="F26" s="37">
        <f t="shared" ref="F26:F27" si="1">B26*$C$8</f>
        <v>697.88519637462275</v>
      </c>
      <c r="G26" s="38">
        <f t="shared" ref="G26:G27" si="2">E26-F26</f>
        <v>3323.2628398791499</v>
      </c>
      <c r="L26" s="2"/>
      <c r="N26" s="5"/>
    </row>
    <row r="27" spans="1:14" ht="15.6">
      <c r="A27" s="16">
        <v>3</v>
      </c>
      <c r="B27" s="20">
        <f>B26-G26</f>
        <v>3655.589123867077</v>
      </c>
      <c r="C27" s="23">
        <f>B27*$C$8</f>
        <v>365.55891238670773</v>
      </c>
      <c r="D27" s="26">
        <f t="shared" si="0"/>
        <v>4021.1480362537845</v>
      </c>
      <c r="E27" s="20">
        <f>E26</f>
        <v>4021.1480362537727</v>
      </c>
      <c r="F27" s="29">
        <f t="shared" si="1"/>
        <v>365.55891238670773</v>
      </c>
      <c r="G27" s="20">
        <f t="shared" si="2"/>
        <v>3655.5891238670652</v>
      </c>
      <c r="L27" s="3"/>
    </row>
    <row r="28" spans="1:14" ht="15.6">
      <c r="A28" s="30"/>
      <c r="B28" s="31"/>
      <c r="C28" s="31"/>
      <c r="D28" s="31"/>
      <c r="E28" s="31"/>
      <c r="F28" s="31"/>
      <c r="G28" s="32">
        <f>SUM(G25:G27)</f>
        <v>9999.9999999999873</v>
      </c>
      <c r="L28" s="3"/>
    </row>
    <row r="29" spans="1:14">
      <c r="L29" s="3"/>
    </row>
    <row r="30" spans="1:14" ht="15.6">
      <c r="A30" s="14" t="s">
        <v>19</v>
      </c>
    </row>
    <row r="32" spans="1:14" ht="15.6">
      <c r="A32" s="9" t="s">
        <v>20</v>
      </c>
    </row>
    <row r="33" spans="1:2">
      <c r="A33" t="s">
        <v>21</v>
      </c>
    </row>
    <row r="34" spans="1:2">
      <c r="A34" t="s">
        <v>22</v>
      </c>
    </row>
    <row r="35" spans="1:2">
      <c r="A35" t="s">
        <v>30</v>
      </c>
    </row>
    <row r="36" spans="1:2">
      <c r="A36" t="s">
        <v>23</v>
      </c>
    </row>
    <row r="37" spans="1:2">
      <c r="A37" t="s">
        <v>24</v>
      </c>
    </row>
    <row r="38" spans="1:2">
      <c r="A38" t="s">
        <v>25</v>
      </c>
    </row>
    <row r="39" spans="1:2">
      <c r="A39" t="s">
        <v>26</v>
      </c>
    </row>
    <row r="40" spans="1:2">
      <c r="A40" t="s">
        <v>27</v>
      </c>
    </row>
    <row r="41" spans="1:2">
      <c r="A41" t="s">
        <v>28</v>
      </c>
    </row>
    <row r="44" spans="1:2" ht="15.6">
      <c r="A44" s="15" t="s">
        <v>2</v>
      </c>
      <c r="B44" s="15" t="s">
        <v>18</v>
      </c>
    </row>
    <row r="45" spans="1:2" ht="15.6">
      <c r="A45" s="16"/>
      <c r="B45" s="16" t="s">
        <v>14</v>
      </c>
    </row>
    <row r="46" spans="1:2" ht="15.6">
      <c r="A46" s="15">
        <v>1</v>
      </c>
      <c r="B46" s="33"/>
    </row>
    <row r="47" spans="1:2" ht="15.6">
      <c r="A47" s="17">
        <v>2</v>
      </c>
      <c r="B47" s="34">
        <f>IPMT(C8,A47,C9,C10)</f>
        <v>-697.88519637462241</v>
      </c>
    </row>
    <row r="48" spans="1:2" ht="15.6">
      <c r="A48" s="16">
        <v>3</v>
      </c>
      <c r="B48" s="21"/>
    </row>
    <row r="52" spans="1:1" ht="15.6">
      <c r="A52" s="14" t="s">
        <v>29</v>
      </c>
    </row>
    <row r="53" spans="1:1" ht="15.6">
      <c r="A53" s="9" t="s">
        <v>96</v>
      </c>
    </row>
    <row r="55" spans="1:1" ht="15.6">
      <c r="A55" s="9" t="s">
        <v>31</v>
      </c>
    </row>
    <row r="56" spans="1:1" ht="15.6">
      <c r="A56" s="9" t="s">
        <v>97</v>
      </c>
    </row>
    <row r="57" spans="1:1">
      <c r="A57" t="s">
        <v>32</v>
      </c>
    </row>
    <row r="58" spans="1:1">
      <c r="A58" t="s">
        <v>33</v>
      </c>
    </row>
    <row r="59" spans="1:1">
      <c r="A59" t="s">
        <v>34</v>
      </c>
    </row>
    <row r="60" spans="1:1">
      <c r="A60" t="s">
        <v>99</v>
      </c>
    </row>
    <row r="61" spans="1:1">
      <c r="A61" t="s">
        <v>35</v>
      </c>
    </row>
    <row r="65" spans="1:15" ht="15.6">
      <c r="A65" s="15" t="s">
        <v>2</v>
      </c>
      <c r="B65" s="15" t="s">
        <v>16</v>
      </c>
    </row>
    <row r="66" spans="1:15" ht="15.6">
      <c r="A66" s="16"/>
      <c r="B66" s="16" t="s">
        <v>14</v>
      </c>
    </row>
    <row r="67" spans="1:15" ht="15.6">
      <c r="A67" s="15">
        <v>1</v>
      </c>
      <c r="B67" s="33"/>
    </row>
    <row r="68" spans="1:15" ht="15.6">
      <c r="A68" s="17">
        <v>2</v>
      </c>
      <c r="B68" s="35">
        <f>PPMT(C8,A26,C9,C10)</f>
        <v>-3323.2628398791503</v>
      </c>
    </row>
    <row r="69" spans="1:15" ht="15.6">
      <c r="A69" s="16">
        <v>3</v>
      </c>
      <c r="B69" s="21"/>
    </row>
    <row r="74" spans="1:15">
      <c r="O74" s="3">
        <f>IPMT(C8,A26,C9,C10)</f>
        <v>-697.88519637462241</v>
      </c>
    </row>
    <row r="79" spans="1:15" ht="15.6">
      <c r="A79" s="14" t="s">
        <v>48</v>
      </c>
    </row>
    <row r="81" spans="1:3" ht="15.6">
      <c r="A81" s="9" t="s">
        <v>39</v>
      </c>
    </row>
    <row r="82" spans="1:3" ht="15.6">
      <c r="A82" s="9" t="s">
        <v>42</v>
      </c>
    </row>
    <row r="83" spans="1:3" ht="15.6">
      <c r="A83" s="9" t="s">
        <v>40</v>
      </c>
    </row>
    <row r="84" spans="1:3" ht="15.6">
      <c r="A84" s="9" t="s">
        <v>45</v>
      </c>
    </row>
    <row r="85" spans="1:3" ht="15.6">
      <c r="A85" s="9" t="s">
        <v>46</v>
      </c>
    </row>
    <row r="86" spans="1:3" ht="15.6">
      <c r="A86" s="9" t="s">
        <v>47</v>
      </c>
    </row>
    <row r="89" spans="1:3" ht="15.6">
      <c r="A89" s="15" t="s">
        <v>2</v>
      </c>
      <c r="B89" s="15" t="s">
        <v>36</v>
      </c>
    </row>
    <row r="90" spans="1:3" ht="15.6">
      <c r="A90" s="16"/>
      <c r="B90" s="16" t="s">
        <v>37</v>
      </c>
    </row>
    <row r="91" spans="1:3" ht="15.6">
      <c r="A91" s="15">
        <v>1</v>
      </c>
      <c r="B91" s="33"/>
      <c r="C91" t="s">
        <v>43</v>
      </c>
    </row>
    <row r="92" spans="1:3" ht="15.6">
      <c r="A92" s="17">
        <v>2</v>
      </c>
      <c r="B92" s="39">
        <f>CUMPRINC(C8,C9,C10,A25,A26,0)</f>
        <v>-6344.4108761329235</v>
      </c>
      <c r="C92" t="s">
        <v>44</v>
      </c>
    </row>
    <row r="93" spans="1:3" ht="15.6">
      <c r="A93" s="16">
        <v>3</v>
      </c>
      <c r="B93" s="21"/>
    </row>
    <row r="95" spans="1:3">
      <c r="A95" t="s">
        <v>41</v>
      </c>
    </row>
    <row r="96" spans="1:3">
      <c r="A96" t="s">
        <v>38</v>
      </c>
    </row>
    <row r="118" spans="1:3" ht="15.6">
      <c r="A118" s="14" t="s">
        <v>49</v>
      </c>
    </row>
    <row r="124" spans="1:3" ht="15.6">
      <c r="A124" s="15" t="s">
        <v>2</v>
      </c>
      <c r="B124" s="15" t="s">
        <v>36</v>
      </c>
    </row>
    <row r="125" spans="1:3" ht="15.6">
      <c r="A125" s="16"/>
      <c r="B125" s="16" t="s">
        <v>37</v>
      </c>
    </row>
    <row r="126" spans="1:3" ht="15.6">
      <c r="A126" s="15">
        <v>1</v>
      </c>
      <c r="B126" s="33"/>
      <c r="C126" t="s">
        <v>43</v>
      </c>
    </row>
    <row r="127" spans="1:3" ht="15.6">
      <c r="A127" s="17">
        <v>2</v>
      </c>
      <c r="B127" s="40">
        <f>CUMIPMT(C8,C9,C10,A25,A26,0)</f>
        <v>-1697.8851963746229</v>
      </c>
      <c r="C127" t="s">
        <v>50</v>
      </c>
    </row>
    <row r="128" spans="1:3" ht="15.6">
      <c r="A128" s="16">
        <v>3</v>
      </c>
      <c r="B128" s="2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Grund - ligninger</vt:lpstr>
      <vt:lpstr>Varianter</vt:lpstr>
      <vt:lpstr>Annuitets - lån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HP_Administrator</dc:creator>
  <cp:lastModifiedBy>Lynggaard</cp:lastModifiedBy>
  <dcterms:created xsi:type="dcterms:W3CDTF">2012-05-24T20:18:18Z</dcterms:created>
  <dcterms:modified xsi:type="dcterms:W3CDTF">2013-10-17T10:32:25Z</dcterms:modified>
</cp:coreProperties>
</file>