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.acc\Documents\Bøger\Opgavesamling til Virksomhedens Økonomistyring\VØSO - 4 udgave 2022 - 2023\VØSO - kapitel 9\"/>
    </mc:Choice>
  </mc:AlternateContent>
  <xr:revisionPtr revIDLastSave="0" documentId="8_{0C3CD19D-ABB3-494D-B880-5F93089F3922}" xr6:coauthVersionLast="47" xr6:coauthVersionMax="47" xr10:uidLastSave="{00000000-0000-0000-0000-000000000000}"/>
  <bookViews>
    <workbookView xWindow="-110" yWindow="-110" windowWidth="19420" windowHeight="11620" firstSheet="1" activeTab="5" xr2:uid="{00000000-000D-0000-FFFF-FFFF00000000}"/>
  </bookViews>
  <sheets>
    <sheet name="Bilag 1" sheetId="1" r:id="rId1"/>
    <sheet name="Bilag 2+3" sheetId="2" r:id="rId2"/>
    <sheet name="Bilag 4+5" sheetId="3" r:id="rId3"/>
    <sheet name="Beregnede salgsrabatter" sheetId="5" r:id="rId4"/>
    <sheet name="Beregnede afvigelse i VO" sheetId="6" r:id="rId5"/>
    <sheet name="Løsning spg. 9.4.2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5" l="1"/>
  <c r="C8" i="5"/>
  <c r="B9" i="5"/>
  <c r="C9" i="5"/>
  <c r="B15" i="5"/>
  <c r="C15" i="5"/>
  <c r="B21" i="5"/>
  <c r="C21" i="5"/>
  <c r="B27" i="5"/>
  <c r="C27" i="5"/>
  <c r="B14" i="5"/>
  <c r="C14" i="5"/>
  <c r="B20" i="5"/>
  <c r="C20" i="5"/>
  <c r="B26" i="5"/>
  <c r="C26" i="5"/>
  <c r="B10" i="3"/>
  <c r="B16" i="3"/>
  <c r="B22" i="3"/>
  <c r="B28" i="3"/>
  <c r="B17" i="2"/>
  <c r="B18" i="2"/>
  <c r="C17" i="2"/>
  <c r="C18" i="2"/>
  <c r="D17" i="2"/>
  <c r="D18" i="2"/>
  <c r="E17" i="2"/>
  <c r="E18" i="2"/>
  <c r="B14" i="2"/>
  <c r="B15" i="2"/>
  <c r="C14" i="2"/>
  <c r="C15" i="2"/>
  <c r="D14" i="2"/>
  <c r="D15" i="2"/>
  <c r="E14" i="2"/>
  <c r="E15" i="2"/>
  <c r="E19" i="2"/>
  <c r="D19" i="2"/>
  <c r="C19" i="2"/>
  <c r="B19" i="2"/>
  <c r="A9" i="6"/>
  <c r="D5" i="6"/>
  <c r="C5" i="6"/>
  <c r="E5" i="6"/>
  <c r="A5" i="6"/>
  <c r="B5" i="6"/>
  <c r="C25" i="3"/>
  <c r="C28" i="3"/>
  <c r="C28" i="5"/>
  <c r="B28" i="5"/>
  <c r="C25" i="5"/>
  <c r="B25" i="5"/>
  <c r="C19" i="3"/>
  <c r="C22" i="3"/>
  <c r="C22" i="5"/>
  <c r="B22" i="5"/>
  <c r="C19" i="5"/>
  <c r="B19" i="5"/>
  <c r="C13" i="3"/>
  <c r="C16" i="3"/>
  <c r="C16" i="5"/>
  <c r="B16" i="5"/>
  <c r="C13" i="5"/>
  <c r="B13" i="5"/>
  <c r="C7" i="3"/>
  <c r="C10" i="3"/>
  <c r="C10" i="5"/>
  <c r="B10" i="5"/>
  <c r="C7" i="5"/>
  <c r="B7" i="5"/>
  <c r="C5" i="5"/>
  <c r="B5" i="5"/>
  <c r="A28" i="5"/>
  <c r="A27" i="5"/>
  <c r="E27" i="5" s="1"/>
  <c r="A26" i="5"/>
  <c r="E26" i="5" s="1"/>
  <c r="A25" i="5"/>
  <c r="A24" i="5"/>
  <c r="A22" i="5"/>
  <c r="A21" i="5"/>
  <c r="E21" i="5" s="1"/>
  <c r="A20" i="5"/>
  <c r="E20" i="5" s="1"/>
  <c r="A19" i="5"/>
  <c r="A18" i="5"/>
  <c r="A16" i="5"/>
  <c r="A15" i="5"/>
  <c r="E15" i="5" s="1"/>
  <c r="A14" i="5"/>
  <c r="E14" i="5" s="1"/>
  <c r="A13" i="5"/>
  <c r="A12" i="5"/>
  <c r="A10" i="5"/>
  <c r="A9" i="5"/>
  <c r="E9" i="5" s="1"/>
  <c r="A8" i="5"/>
  <c r="E8" i="5" s="1"/>
  <c r="A7" i="5"/>
  <c r="A6" i="5"/>
  <c r="A5" i="5"/>
  <c r="A4" i="5"/>
  <c r="C34" i="3"/>
  <c r="C36" i="3"/>
  <c r="D34" i="3"/>
  <c r="D36" i="3"/>
  <c r="E34" i="3"/>
  <c r="E36" i="3"/>
  <c r="B34" i="3"/>
  <c r="B36" i="3"/>
  <c r="C23" i="1"/>
  <c r="B23" i="1"/>
  <c r="C11" i="1"/>
  <c r="C12" i="1"/>
  <c r="B11" i="1"/>
  <c r="B12" i="1"/>
  <c r="D14" i="1"/>
  <c r="D15" i="1"/>
  <c r="D16" i="1"/>
  <c r="D17" i="1"/>
  <c r="D18" i="1"/>
  <c r="D19" i="1"/>
  <c r="D20" i="1"/>
  <c r="D21" i="1"/>
  <c r="D22" i="1"/>
  <c r="D6" i="1"/>
  <c r="B24" i="1"/>
  <c r="D12" i="1"/>
  <c r="C24" i="1"/>
  <c r="D23" i="1"/>
  <c r="D11" i="1"/>
  <c r="D24" i="1"/>
</calcChain>
</file>

<file path=xl/sharedStrings.xml><?xml version="1.0" encoding="utf-8"?>
<sst xmlns="http://schemas.openxmlformats.org/spreadsheetml/2006/main" count="165" uniqueCount="102">
  <si>
    <t>Budget</t>
  </si>
  <si>
    <t>Regnskab</t>
  </si>
  <si>
    <t>Afvigelse</t>
  </si>
  <si>
    <t>Varesalg</t>
  </si>
  <si>
    <t>Variable omkostninger</t>
  </si>
  <si>
    <t>Dækningsbidrag</t>
  </si>
  <si>
    <t>Øvrige omkostninger:</t>
  </si>
  <si>
    <t xml:space="preserve"> Reklame</t>
  </si>
  <si>
    <t xml:space="preserve"> Afskrivninger</t>
  </si>
  <si>
    <t xml:space="preserve"> Repræsentation</t>
  </si>
  <si>
    <t xml:space="preserve"> Rejser</t>
  </si>
  <si>
    <t xml:space="preserve"> Ejendommens drift</t>
  </si>
  <si>
    <t xml:space="preserve"> Renter</t>
  </si>
  <si>
    <t xml:space="preserve"> Diverse omkostninger</t>
  </si>
  <si>
    <t>Øvrige omkostninger i alt</t>
  </si>
  <si>
    <t>Resultat</t>
  </si>
  <si>
    <t>Bruttopris pr. styk (kr.)</t>
  </si>
  <si>
    <t>A</t>
  </si>
  <si>
    <t>B</t>
  </si>
  <si>
    <t>C</t>
  </si>
  <si>
    <t>D</t>
  </si>
  <si>
    <t>I alt materialer og komponenter</t>
  </si>
  <si>
    <t>I alt operatørløn</t>
  </si>
  <si>
    <t>I alt materialer og løn pr. styk</t>
  </si>
  <si>
    <t xml:space="preserve">Materialer og komponenter 
ifølge styklister </t>
  </si>
  <si>
    <t xml:space="preserve"> Løn ifølge operationslister</t>
  </si>
  <si>
    <t>Produkt</t>
  </si>
  <si>
    <t>Salg i styk</t>
  </si>
  <si>
    <t>Salg i kr.</t>
  </si>
  <si>
    <t>A:</t>
  </si>
  <si>
    <t>Almindelige kunder</t>
  </si>
  <si>
    <t>I alt</t>
  </si>
  <si>
    <t>B:</t>
  </si>
  <si>
    <t>C:</t>
  </si>
  <si>
    <t>D:</t>
  </si>
  <si>
    <t xml:space="preserve">I alt </t>
  </si>
  <si>
    <t>Afvigelser</t>
  </si>
  <si>
    <t>Antal</t>
  </si>
  <si>
    <t>kr.</t>
  </si>
  <si>
    <t>%</t>
  </si>
  <si>
    <t>Varesalg brutto</t>
  </si>
  <si>
    <t>Dækningsbidrag brutto</t>
  </si>
  <si>
    <t>Indtægtsafvigelser</t>
  </si>
  <si>
    <t>Eksportpristab</t>
  </si>
  <si>
    <t>Kvantumsrabat</t>
  </si>
  <si>
    <t>Afvigelse i variable omkostninger</t>
  </si>
  <si>
    <t>Materialer</t>
  </si>
  <si>
    <t>Operatørløn</t>
  </si>
  <si>
    <t>Reklame</t>
  </si>
  <si>
    <t>Markedsføringsbidrag</t>
  </si>
  <si>
    <t>"Kontante" kapacitetsomkostninger</t>
  </si>
  <si>
    <t>Indtjeningsbidrag</t>
  </si>
  <si>
    <t>Afskrivninger</t>
  </si>
  <si>
    <t>Resultat før renter</t>
  </si>
  <si>
    <t>Renter</t>
  </si>
  <si>
    <t>Samlet eksportpristab</t>
  </si>
  <si>
    <t>Produkt:</t>
  </si>
  <si>
    <t>Rabat</t>
  </si>
  <si>
    <t>Virksomhedens økonomistyring</t>
  </si>
  <si>
    <t>Bilag 1: Budget og regnskab med budgetkontrol i kr. for 2022</t>
  </si>
  <si>
    <t>Heat A/S</t>
  </si>
  <si>
    <t>Bilag 2: Specifikation af det budgetterede salg for 2022</t>
  </si>
  <si>
    <t>+ Materialeforbrug</t>
  </si>
  <si>
    <t>+ Operatørløn</t>
  </si>
  <si>
    <t>- Færdigvarelager ultimo</t>
  </si>
  <si>
    <t>+ Spild 5%</t>
  </si>
  <si>
    <t>+ Tidstab 10%</t>
  </si>
  <si>
    <t>Bilag 3: Forkalkulation pr. produkt i kr.</t>
  </si>
  <si>
    <t>Bilag 4: Specifikation af det faktiske bogførte salg i 2022</t>
  </si>
  <si>
    <t>Primo lager 1/1 2022</t>
  </si>
  <si>
    <t>+ Produktion</t>
  </si>
  <si>
    <t>= Disponibelt I perioden</t>
  </si>
  <si>
    <t>- Ultimo lager 31/12 2022</t>
  </si>
  <si>
    <t>= Salg i perioden</t>
  </si>
  <si>
    <t>Bilag 5: Lagerlister og produktionsstatistik i styk</t>
  </si>
  <si>
    <t>Bruttopris</t>
  </si>
  <si>
    <t>Bruttosalg i alt</t>
  </si>
  <si>
    <t>(Antal x bruttopris)</t>
  </si>
  <si>
    <t>Beregning af salgsrabatter i alt</t>
  </si>
  <si>
    <t>Samlet storkundeprisrabat</t>
  </si>
  <si>
    <t>Realiseret dækningsbidrag</t>
  </si>
  <si>
    <t>Kalkulerede materialer og komponenter</t>
  </si>
  <si>
    <t xml:space="preserve">I alt i kr. </t>
  </si>
  <si>
    <t>Realiseret</t>
  </si>
  <si>
    <t>Produktion i stk</t>
  </si>
  <si>
    <t>Materialeomkostning i alt</t>
  </si>
  <si>
    <t xml:space="preserve">Operationsløn i alt </t>
  </si>
  <si>
    <t>Variable omkostninger i alt</t>
  </si>
  <si>
    <t>Materialeomkostning pr. stk</t>
  </si>
  <si>
    <t>Operationsløn pr. stk</t>
  </si>
  <si>
    <t>Variable omkostning pr. stk</t>
  </si>
  <si>
    <t>I alt i kr.</t>
  </si>
  <si>
    <t>Dekomponeret dækningsbidragsregnskab med budgetkontrol for 2022</t>
  </si>
  <si>
    <t xml:space="preserve"> Bildrift</t>
  </si>
  <si>
    <t>Færdigvarelager primo</t>
  </si>
  <si>
    <t>Kalkulerede operationsløn</t>
  </si>
  <si>
    <t xml:space="preserve"> Fast løn</t>
  </si>
  <si>
    <t>Uddrag fra bilag 5: Lagerlister og produktionsstatistik i styk</t>
  </si>
  <si>
    <t>Beregning af afvigelse i variable omkostninger</t>
  </si>
  <si>
    <t>Storkunder</t>
  </si>
  <si>
    <t>Eksport</t>
  </si>
  <si>
    <t>Uddrag af bilag 3 samt beregning af forkalkulerede variable omkostninger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</si>
</sst>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(* #,##0_);_(* \(#,##0\);_(* &quot;-&quot;??_);_(@_)"/>
    <numFmt numFmtId="167" formatCode="#,##0_ ;\-#,##0\ "/>
    <numFmt numFmtId="173" formatCode="0.000"/>
    <numFmt numFmtId="175" formatCode="0.0\ %&quot;-point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rgb="FF00693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5F0EA"/>
        <bgColor indexed="64"/>
      </patternFill>
    </fill>
  </fills>
  <borders count="40">
    <border>
      <left/>
      <right/>
      <top/>
      <bottom/>
      <diagonal/>
    </border>
    <border>
      <left style="thin">
        <color rgb="FF006932"/>
      </left>
      <right style="thin">
        <color rgb="FF006932"/>
      </right>
      <top style="medium">
        <color rgb="FF006932"/>
      </top>
      <bottom/>
      <diagonal/>
    </border>
    <border>
      <left style="thin">
        <color rgb="FF006932"/>
      </left>
      <right style="medium">
        <color rgb="FF006932"/>
      </right>
      <top style="medium">
        <color rgb="FF006932"/>
      </top>
      <bottom/>
      <diagonal/>
    </border>
    <border>
      <left style="thin">
        <color rgb="FF006932"/>
      </left>
      <right/>
      <top style="medium">
        <color rgb="FF006932"/>
      </top>
      <bottom/>
      <diagonal/>
    </border>
    <border>
      <left style="thin">
        <color rgb="FF006932"/>
      </left>
      <right style="medium">
        <color rgb="FF006932"/>
      </right>
      <top/>
      <bottom/>
      <diagonal/>
    </border>
    <border>
      <left style="thin">
        <color rgb="FF006932"/>
      </left>
      <right style="thin">
        <color rgb="FF006932"/>
      </right>
      <top/>
      <bottom/>
      <diagonal/>
    </border>
    <border>
      <left style="medium">
        <color rgb="FF006932"/>
      </left>
      <right/>
      <top/>
      <bottom/>
      <diagonal/>
    </border>
    <border>
      <left style="medium">
        <color rgb="FF006932"/>
      </left>
      <right/>
      <top style="medium">
        <color rgb="FF006932"/>
      </top>
      <bottom/>
      <diagonal/>
    </border>
    <border>
      <left style="medium">
        <color rgb="FF006932"/>
      </left>
      <right/>
      <top style="thin">
        <color rgb="FF006932"/>
      </top>
      <bottom/>
      <diagonal/>
    </border>
    <border>
      <left style="thin">
        <color rgb="FF006932"/>
      </left>
      <right style="thin">
        <color rgb="FF006932"/>
      </right>
      <top style="thin">
        <color rgb="FF006932"/>
      </top>
      <bottom/>
      <diagonal/>
    </border>
    <border>
      <left style="thin">
        <color rgb="FF006932"/>
      </left>
      <right style="medium">
        <color rgb="FF006932"/>
      </right>
      <top style="thin">
        <color rgb="FF006932"/>
      </top>
      <bottom/>
      <diagonal/>
    </border>
    <border>
      <left style="medium">
        <color rgb="FF006932"/>
      </left>
      <right/>
      <top style="thin">
        <color rgb="FF006932"/>
      </top>
      <bottom style="medium">
        <color rgb="FF006932"/>
      </bottom>
      <diagonal/>
    </border>
    <border>
      <left style="thin">
        <color rgb="FF006932"/>
      </left>
      <right style="thin">
        <color rgb="FF006932"/>
      </right>
      <top style="thin">
        <color rgb="FF006932"/>
      </top>
      <bottom style="medium">
        <color rgb="FF006932"/>
      </bottom>
      <diagonal/>
    </border>
    <border>
      <left style="thin">
        <color rgb="FF006932"/>
      </left>
      <right style="medium">
        <color rgb="FF006932"/>
      </right>
      <top style="thin">
        <color rgb="FF006932"/>
      </top>
      <bottom style="medium">
        <color rgb="FF006932"/>
      </bottom>
      <diagonal/>
    </border>
    <border>
      <left style="medium">
        <color rgb="FF006932"/>
      </left>
      <right/>
      <top/>
      <bottom style="medium">
        <color rgb="FF006932"/>
      </bottom>
      <diagonal/>
    </border>
    <border>
      <left/>
      <right/>
      <top/>
      <bottom style="medium">
        <color rgb="FF006932"/>
      </bottom>
      <diagonal/>
    </border>
    <border>
      <left style="thin">
        <color rgb="FF006932"/>
      </left>
      <right style="medium">
        <color rgb="FF006932"/>
      </right>
      <top/>
      <bottom style="medium">
        <color rgb="FF006932"/>
      </bottom>
      <diagonal/>
    </border>
    <border>
      <left style="thin">
        <color rgb="FF006932"/>
      </left>
      <right style="thin">
        <color rgb="FF006932"/>
      </right>
      <top/>
      <bottom style="medium">
        <color rgb="FF006932"/>
      </bottom>
      <diagonal/>
    </border>
    <border>
      <left/>
      <right/>
      <top style="thin">
        <color rgb="FF006932"/>
      </top>
      <bottom/>
      <diagonal/>
    </border>
    <border>
      <left style="thin">
        <color rgb="FF006932"/>
      </left>
      <right/>
      <top/>
      <bottom/>
      <diagonal/>
    </border>
    <border>
      <left/>
      <right style="medium">
        <color rgb="FF006932"/>
      </right>
      <top style="medium">
        <color rgb="FF006932"/>
      </top>
      <bottom/>
      <diagonal/>
    </border>
    <border>
      <left/>
      <right style="thin">
        <color rgb="FF006932"/>
      </right>
      <top style="medium">
        <color rgb="FF006932"/>
      </top>
      <bottom/>
      <diagonal/>
    </border>
    <border>
      <left/>
      <right/>
      <top style="medium">
        <color rgb="FF006932"/>
      </top>
      <bottom/>
      <diagonal/>
    </border>
    <border>
      <left style="thin">
        <color rgb="FF006932"/>
      </left>
      <right style="thin">
        <color rgb="FF006932"/>
      </right>
      <top/>
      <bottom style="thin">
        <color rgb="FF006932"/>
      </bottom>
      <diagonal/>
    </border>
    <border>
      <left style="thin">
        <color rgb="FF006932"/>
      </left>
      <right/>
      <top style="thin">
        <color rgb="FF006932"/>
      </top>
      <bottom/>
      <diagonal/>
    </border>
    <border>
      <left/>
      <right style="thin">
        <color rgb="FF006932"/>
      </right>
      <top style="thin">
        <color rgb="FF006932"/>
      </top>
      <bottom/>
      <diagonal/>
    </border>
    <border>
      <left/>
      <right style="thin">
        <color rgb="FF006932"/>
      </right>
      <top/>
      <bottom/>
      <diagonal/>
    </border>
    <border>
      <left style="thin">
        <color rgb="FF006932"/>
      </left>
      <right/>
      <top style="thin">
        <color rgb="FF006932"/>
      </top>
      <bottom style="thin">
        <color rgb="FF006932"/>
      </bottom>
      <diagonal/>
    </border>
    <border>
      <left style="thin">
        <color rgb="FF006932"/>
      </left>
      <right/>
      <top/>
      <bottom style="thin">
        <color rgb="FF006932"/>
      </bottom>
      <diagonal/>
    </border>
    <border>
      <left style="thin">
        <color rgb="FF006932"/>
      </left>
      <right/>
      <top/>
      <bottom style="medium">
        <color rgb="FF006932"/>
      </bottom>
      <diagonal/>
    </border>
    <border>
      <left style="medium">
        <color rgb="FF006932"/>
      </left>
      <right style="thin">
        <color rgb="FF006932"/>
      </right>
      <top/>
      <bottom style="thin">
        <color rgb="FF006932"/>
      </bottom>
      <diagonal/>
    </border>
    <border>
      <left style="medium">
        <color rgb="FF006932"/>
      </left>
      <right/>
      <top style="medium">
        <color rgb="FF006932"/>
      </top>
      <bottom style="thin">
        <color rgb="FF006932"/>
      </bottom>
      <diagonal/>
    </border>
    <border>
      <left/>
      <right style="thin">
        <color rgb="FF006932"/>
      </right>
      <top style="medium">
        <color rgb="FF006932"/>
      </top>
      <bottom style="thin">
        <color rgb="FF006932"/>
      </bottom>
      <diagonal/>
    </border>
    <border>
      <left style="thin">
        <color rgb="FF006932"/>
      </left>
      <right style="thin">
        <color rgb="FF006932"/>
      </right>
      <top style="medium">
        <color rgb="FF006932"/>
      </top>
      <bottom style="thin">
        <color rgb="FF006932"/>
      </bottom>
      <diagonal/>
    </border>
    <border>
      <left style="thin">
        <color rgb="FF006932"/>
      </left>
      <right style="medium">
        <color rgb="FF006932"/>
      </right>
      <top style="medium">
        <color rgb="FF006932"/>
      </top>
      <bottom style="thin">
        <color rgb="FF006932"/>
      </bottom>
      <diagonal/>
    </border>
    <border>
      <left style="thin">
        <color rgb="FF006932"/>
      </left>
      <right style="medium">
        <color rgb="FF006932"/>
      </right>
      <top/>
      <bottom style="thin">
        <color rgb="FF006932"/>
      </bottom>
      <diagonal/>
    </border>
    <border>
      <left style="medium">
        <color rgb="FF006932"/>
      </left>
      <right/>
      <top style="thin">
        <color rgb="FF006932"/>
      </top>
      <bottom style="thin">
        <color rgb="FF006932"/>
      </bottom>
      <diagonal/>
    </border>
    <border>
      <left/>
      <right style="thin">
        <color rgb="FF006932"/>
      </right>
      <top style="thin">
        <color rgb="FF006932"/>
      </top>
      <bottom style="thin">
        <color rgb="FF006932"/>
      </bottom>
      <diagonal/>
    </border>
    <border>
      <left/>
      <right/>
      <top style="thin">
        <color rgb="FF006932"/>
      </top>
      <bottom style="thin">
        <color rgb="FF006932"/>
      </bottom>
      <diagonal/>
    </border>
    <border>
      <left style="thin">
        <color rgb="FF006932"/>
      </left>
      <right style="medium">
        <color rgb="FF006932"/>
      </right>
      <top style="thin">
        <color rgb="FF006932"/>
      </top>
      <bottom style="thin">
        <color rgb="FF00693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2" fillId="0" borderId="0" xfId="0" applyNumberFormat="1" applyFont="1"/>
    <xf numFmtId="43" fontId="2" fillId="0" borderId="0" xfId="1" applyFont="1"/>
    <xf numFmtId="0" fontId="7" fillId="0" borderId="0" xfId="0" applyFont="1"/>
    <xf numFmtId="0" fontId="8" fillId="0" borderId="0" xfId="0" applyFont="1"/>
    <xf numFmtId="49" fontId="10" fillId="3" borderId="1" xfId="0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0" fontId="8" fillId="0" borderId="6" xfId="0" quotePrefix="1" applyFont="1" applyBorder="1"/>
    <xf numFmtId="0" fontId="8" fillId="0" borderId="6" xfId="0" applyFont="1" applyBorder="1"/>
    <xf numFmtId="0" fontId="9" fillId="0" borderId="6" xfId="0" applyFont="1" applyBorder="1"/>
    <xf numFmtId="0" fontId="7" fillId="3" borderId="7" xfId="0" applyFont="1" applyFill="1" applyBorder="1"/>
    <xf numFmtId="0" fontId="8" fillId="0" borderId="8" xfId="0" applyFont="1" applyBorder="1"/>
    <xf numFmtId="0" fontId="8" fillId="0" borderId="11" xfId="0" applyFont="1" applyBorder="1"/>
    <xf numFmtId="167" fontId="8" fillId="0" borderId="9" xfId="1" applyNumberFormat="1" applyFont="1" applyBorder="1" applyAlignment="1">
      <alignment horizontal="center" vertical="center"/>
    </xf>
    <xf numFmtId="167" fontId="8" fillId="0" borderId="10" xfId="1" applyNumberFormat="1" applyFont="1" applyBorder="1" applyAlignment="1">
      <alignment horizontal="center" vertical="center"/>
    </xf>
    <xf numFmtId="167" fontId="8" fillId="0" borderId="5" xfId="1" applyNumberFormat="1" applyFont="1" applyBorder="1" applyAlignment="1">
      <alignment horizontal="center" vertical="center"/>
    </xf>
    <xf numFmtId="167" fontId="8" fillId="0" borderId="4" xfId="1" applyNumberFormat="1" applyFont="1" applyBorder="1" applyAlignment="1">
      <alignment horizontal="center" vertical="center"/>
    </xf>
    <xf numFmtId="167" fontId="8" fillId="0" borderId="12" xfId="1" applyNumberFormat="1" applyFont="1" applyBorder="1" applyAlignment="1">
      <alignment horizontal="center" vertical="center"/>
    </xf>
    <xf numFmtId="167" fontId="8" fillId="0" borderId="13" xfId="1" applyNumberFormat="1" applyFont="1" applyBorder="1" applyAlignment="1">
      <alignment horizontal="center" vertical="center"/>
    </xf>
    <xf numFmtId="166" fontId="9" fillId="2" borderId="4" xfId="1" applyNumberFormat="1" applyFont="1" applyFill="1" applyBorder="1" applyAlignment="1"/>
    <xf numFmtId="166" fontId="9" fillId="2" borderId="6" xfId="1" applyNumberFormat="1" applyFont="1" applyFill="1" applyBorder="1" applyAlignment="1">
      <alignment horizontal="center" vertical="center"/>
    </xf>
    <xf numFmtId="166" fontId="9" fillId="2" borderId="14" xfId="1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wrapText="1"/>
    </xf>
    <xf numFmtId="0" fontId="8" fillId="0" borderId="6" xfId="0" quotePrefix="1" applyFont="1" applyBorder="1" applyAlignment="1">
      <alignment wrapText="1"/>
    </xf>
    <xf numFmtId="0" fontId="8" fillId="0" borderId="11" xfId="0" applyFont="1" applyBorder="1" applyAlignment="1">
      <alignment wrapText="1"/>
    </xf>
    <xf numFmtId="166" fontId="9" fillId="2" borderId="9" xfId="1" applyNumberFormat="1" applyFont="1" applyFill="1" applyBorder="1" applyAlignment="1"/>
    <xf numFmtId="166" fontId="9" fillId="2" borderId="10" xfId="1" applyNumberFormat="1" applyFont="1" applyFill="1" applyBorder="1" applyAlignment="1"/>
    <xf numFmtId="166" fontId="9" fillId="2" borderId="5" xfId="1" applyNumberFormat="1" applyFont="1" applyFill="1" applyBorder="1" applyAlignment="1"/>
    <xf numFmtId="166" fontId="9" fillId="2" borderId="12" xfId="1" applyNumberFormat="1" applyFont="1" applyFill="1" applyBorder="1" applyAlignment="1"/>
    <xf numFmtId="166" fontId="9" fillId="2" borderId="13" xfId="1" applyNumberFormat="1" applyFont="1" applyFill="1" applyBorder="1" applyAlignment="1"/>
    <xf numFmtId="164" fontId="2" fillId="0" borderId="0" xfId="1" applyNumberFormat="1" applyFont="1"/>
    <xf numFmtId="164" fontId="2" fillId="0" borderId="0" xfId="1" applyNumberFormat="1" applyFont="1" applyBorder="1"/>
    <xf numFmtId="166" fontId="9" fillId="0" borderId="0" xfId="1" applyNumberFormat="1" applyFont="1" applyFill="1" applyBorder="1" applyAlignment="1">
      <alignment horizontal="center"/>
    </xf>
    <xf numFmtId="10" fontId="8" fillId="0" borderId="0" xfId="2" applyNumberFormat="1" applyFont="1" applyBorder="1"/>
    <xf numFmtId="164" fontId="8" fillId="0" borderId="0" xfId="0" applyNumberFormat="1" applyFont="1"/>
    <xf numFmtId="0" fontId="7" fillId="0" borderId="6" xfId="0" applyFont="1" applyBorder="1"/>
    <xf numFmtId="0" fontId="8" fillId="0" borderId="4" xfId="0" applyFont="1" applyBorder="1"/>
    <xf numFmtId="166" fontId="9" fillId="0" borderId="4" xfId="1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left" vertical="center"/>
    </xf>
    <xf numFmtId="166" fontId="9" fillId="0" borderId="5" xfId="1" applyNumberFormat="1" applyFont="1" applyFill="1" applyBorder="1" applyAlignment="1">
      <alignment horizontal="center"/>
    </xf>
    <xf numFmtId="0" fontId="7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166" fontId="9" fillId="0" borderId="9" xfId="1" applyNumberFormat="1" applyFont="1" applyFill="1" applyBorder="1" applyAlignment="1">
      <alignment horizontal="center"/>
    </xf>
    <xf numFmtId="166" fontId="9" fillId="0" borderId="10" xfId="1" applyNumberFormat="1" applyFont="1" applyFill="1" applyBorder="1" applyAlignment="1">
      <alignment horizontal="center"/>
    </xf>
    <xf numFmtId="166" fontId="9" fillId="0" borderId="12" xfId="1" applyNumberFormat="1" applyFont="1" applyFill="1" applyBorder="1" applyAlignment="1">
      <alignment horizontal="center"/>
    </xf>
    <xf numFmtId="166" fontId="9" fillId="0" borderId="13" xfId="1" applyNumberFormat="1" applyFont="1" applyFill="1" applyBorder="1" applyAlignment="1">
      <alignment horizontal="center"/>
    </xf>
    <xf numFmtId="166" fontId="9" fillId="0" borderId="5" xfId="1" applyNumberFormat="1" applyFont="1" applyFill="1" applyBorder="1" applyAlignment="1">
      <alignment horizontal="center" vertical="center"/>
    </xf>
    <xf numFmtId="166" fontId="9" fillId="0" borderId="4" xfId="1" applyNumberFormat="1" applyFont="1" applyFill="1" applyBorder="1" applyAlignment="1">
      <alignment horizontal="center" vertical="center"/>
    </xf>
    <xf numFmtId="166" fontId="9" fillId="0" borderId="9" xfId="1" applyNumberFormat="1" applyFont="1" applyFill="1" applyBorder="1" applyAlignment="1">
      <alignment horizontal="center" vertical="center"/>
    </xf>
    <xf numFmtId="166" fontId="9" fillId="0" borderId="10" xfId="1" applyNumberFormat="1" applyFont="1" applyFill="1" applyBorder="1" applyAlignment="1">
      <alignment horizontal="center" vertical="center"/>
    </xf>
    <xf numFmtId="166" fontId="9" fillId="0" borderId="12" xfId="1" applyNumberFormat="1" applyFont="1" applyFill="1" applyBorder="1" applyAlignment="1">
      <alignment horizontal="center" vertical="center"/>
    </xf>
    <xf numFmtId="166" fontId="9" fillId="0" borderId="13" xfId="1" applyNumberFormat="1" applyFont="1" applyFill="1" applyBorder="1" applyAlignment="1">
      <alignment horizontal="center" vertical="center"/>
    </xf>
    <xf numFmtId="0" fontId="8" fillId="0" borderId="8" xfId="0" quotePrefix="1" applyFont="1" applyBorder="1"/>
    <xf numFmtId="0" fontId="8" fillId="0" borderId="11" xfId="0" quotePrefix="1" applyFont="1" applyBorder="1"/>
    <xf numFmtId="164" fontId="7" fillId="0" borderId="0" xfId="1" applyNumberFormat="1" applyFont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8" fillId="0" borderId="14" xfId="0" applyFont="1" applyBorder="1"/>
    <xf numFmtId="164" fontId="8" fillId="0" borderId="4" xfId="0" applyNumberFormat="1" applyFont="1" applyBorder="1"/>
    <xf numFmtId="164" fontId="8" fillId="0" borderId="16" xfId="0" applyNumberFormat="1" applyFont="1" applyBorder="1"/>
    <xf numFmtId="0" fontId="10" fillId="3" borderId="7" xfId="0" applyFont="1" applyFill="1" applyBorder="1" applyAlignment="1">
      <alignment horizontal="center"/>
    </xf>
    <xf numFmtId="164" fontId="8" fillId="0" borderId="5" xfId="1" applyNumberFormat="1" applyFont="1" applyBorder="1"/>
    <xf numFmtId="164" fontId="8" fillId="0" borderId="17" xfId="1" applyNumberFormat="1" applyFont="1" applyBorder="1"/>
    <xf numFmtId="0" fontId="7" fillId="0" borderId="19" xfId="0" applyFont="1" applyBorder="1"/>
    <xf numFmtId="164" fontId="8" fillId="0" borderId="9" xfId="1" applyNumberFormat="1" applyFont="1" applyBorder="1"/>
    <xf numFmtId="164" fontId="8" fillId="0" borderId="5" xfId="1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9" xfId="1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wrapText="1"/>
    </xf>
    <xf numFmtId="0" fontId="8" fillId="0" borderId="6" xfId="0" applyFont="1" applyBorder="1" applyAlignment="1">
      <alignment wrapText="1"/>
    </xf>
    <xf numFmtId="166" fontId="9" fillId="0" borderId="16" xfId="1" applyNumberFormat="1" applyFont="1" applyFill="1" applyBorder="1" applyAlignment="1">
      <alignment horizontal="center"/>
    </xf>
    <xf numFmtId="166" fontId="9" fillId="0" borderId="17" xfId="1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166" fontId="9" fillId="0" borderId="6" xfId="1" applyNumberFormat="1" applyFont="1" applyFill="1" applyBorder="1" applyAlignment="1">
      <alignment horizontal="center" vertical="center"/>
    </xf>
    <xf numFmtId="166" fontId="9" fillId="0" borderId="8" xfId="1" applyNumberFormat="1" applyFont="1" applyFill="1" applyBorder="1" applyAlignment="1">
      <alignment horizontal="center" vertical="center"/>
    </xf>
    <xf numFmtId="166" fontId="9" fillId="0" borderId="14" xfId="1" applyNumberFormat="1" applyFont="1" applyFill="1" applyBorder="1" applyAlignment="1">
      <alignment horizontal="center" vertical="center"/>
    </xf>
    <xf numFmtId="166" fontId="9" fillId="0" borderId="16" xfId="1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/>
    </xf>
    <xf numFmtId="165" fontId="2" fillId="0" borderId="0" xfId="0" applyNumberFormat="1" applyFont="1"/>
    <xf numFmtId="3" fontId="9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horizontal="right"/>
    </xf>
    <xf numFmtId="3" fontId="5" fillId="0" borderId="15" xfId="1" applyNumberFormat="1" applyFont="1" applyFill="1" applyBorder="1" applyAlignment="1">
      <alignment horizontal="right"/>
    </xf>
    <xf numFmtId="3" fontId="9" fillId="0" borderId="18" xfId="1" applyNumberFormat="1" applyFont="1" applyFill="1" applyBorder="1" applyAlignment="1">
      <alignment horizontal="right"/>
    </xf>
    <xf numFmtId="3" fontId="5" fillId="0" borderId="18" xfId="1" applyNumberFormat="1" applyFont="1" applyFill="1" applyBorder="1" applyAlignment="1">
      <alignment horizontal="right"/>
    </xf>
    <xf numFmtId="165" fontId="8" fillId="0" borderId="4" xfId="2" applyNumberFormat="1" applyFont="1" applyFill="1" applyBorder="1"/>
    <xf numFmtId="165" fontId="7" fillId="0" borderId="10" xfId="2" applyNumberFormat="1" applyFont="1" applyFill="1" applyBorder="1"/>
    <xf numFmtId="165" fontId="8" fillId="0" borderId="10" xfId="2" applyNumberFormat="1" applyFont="1" applyFill="1" applyBorder="1"/>
    <xf numFmtId="0" fontId="8" fillId="0" borderId="9" xfId="0" applyFont="1" applyBorder="1" applyAlignment="1">
      <alignment horizontal="center" vertical="center"/>
    </xf>
    <xf numFmtId="3" fontId="9" fillId="0" borderId="5" xfId="1" applyNumberFormat="1" applyFont="1" applyFill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3" fontId="8" fillId="0" borderId="18" xfId="1" applyNumberFormat="1" applyFont="1" applyBorder="1" applyAlignment="1">
      <alignment horizontal="right"/>
    </xf>
    <xf numFmtId="3" fontId="9" fillId="0" borderId="23" xfId="1" applyNumberFormat="1" applyFont="1" applyFill="1" applyBorder="1" applyAlignment="1">
      <alignment horizontal="right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/>
    <xf numFmtId="166" fontId="9" fillId="0" borderId="19" xfId="1" applyNumberFormat="1" applyFont="1" applyFill="1" applyBorder="1" applyAlignment="1">
      <alignment horizontal="center"/>
    </xf>
    <xf numFmtId="166" fontId="5" fillId="0" borderId="24" xfId="1" applyNumberFormat="1" applyFont="1" applyFill="1" applyBorder="1" applyAlignment="1">
      <alignment horizontal="center"/>
    </xf>
    <xf numFmtId="43" fontId="8" fillId="0" borderId="19" xfId="1" applyFont="1" applyBorder="1"/>
    <xf numFmtId="0" fontId="8" fillId="0" borderId="19" xfId="0" applyFont="1" applyBorder="1"/>
    <xf numFmtId="166" fontId="9" fillId="0" borderId="24" xfId="1" applyNumberFormat="1" applyFont="1" applyFill="1" applyBorder="1" applyAlignment="1">
      <alignment horizontal="center"/>
    </xf>
    <xf numFmtId="0" fontId="8" fillId="3" borderId="7" xfId="0" applyFont="1" applyFill="1" applyBorder="1"/>
    <xf numFmtId="3" fontId="5" fillId="0" borderId="25" xfId="1" applyNumberFormat="1" applyFont="1" applyFill="1" applyBorder="1" applyAlignment="1">
      <alignment horizontal="right"/>
    </xf>
    <xf numFmtId="3" fontId="9" fillId="0" borderId="26" xfId="1" applyNumberFormat="1" applyFont="1" applyFill="1" applyBorder="1" applyAlignment="1">
      <alignment horizontal="right"/>
    </xf>
    <xf numFmtId="3" fontId="8" fillId="0" borderId="25" xfId="0" applyNumberFormat="1" applyFont="1" applyBorder="1" applyAlignment="1">
      <alignment horizontal="right"/>
    </xf>
    <xf numFmtId="3" fontId="9" fillId="0" borderId="25" xfId="1" applyNumberFormat="1" applyFont="1" applyFill="1" applyBorder="1" applyAlignment="1">
      <alignment horizontal="right"/>
    </xf>
    <xf numFmtId="0" fontId="7" fillId="0" borderId="27" xfId="0" applyFont="1" applyBorder="1"/>
    <xf numFmtId="166" fontId="9" fillId="0" borderId="27" xfId="1" applyNumberFormat="1" applyFont="1" applyFill="1" applyBorder="1" applyAlignment="1">
      <alignment horizontal="center"/>
    </xf>
    <xf numFmtId="0" fontId="7" fillId="0" borderId="14" xfId="0" applyFont="1" applyBorder="1"/>
    <xf numFmtId="0" fontId="7" fillId="0" borderId="29" xfId="0" applyFont="1" applyBorder="1"/>
    <xf numFmtId="0" fontId="7" fillId="0" borderId="30" xfId="0" applyFont="1" applyBorder="1"/>
    <xf numFmtId="0" fontId="8" fillId="0" borderId="6" xfId="0" applyFont="1" applyBorder="1" applyAlignment="1">
      <alignment horizontal="left"/>
    </xf>
    <xf numFmtId="166" fontId="9" fillId="2" borderId="5" xfId="1" applyNumberFormat="1" applyFont="1" applyFill="1" applyBorder="1" applyAlignment="1">
      <alignment horizontal="left" vertical="center"/>
    </xf>
    <xf numFmtId="166" fontId="9" fillId="2" borderId="4" xfId="1" applyNumberFormat="1" applyFont="1" applyFill="1" applyBorder="1" applyAlignment="1">
      <alignment horizontal="left" vertical="center"/>
    </xf>
    <xf numFmtId="166" fontId="9" fillId="2" borderId="17" xfId="1" applyNumberFormat="1" applyFont="1" applyFill="1" applyBorder="1" applyAlignment="1">
      <alignment horizontal="left" vertical="center"/>
    </xf>
    <xf numFmtId="166" fontId="9" fillId="2" borderId="16" xfId="1" applyNumberFormat="1" applyFont="1" applyFill="1" applyBorder="1" applyAlignment="1">
      <alignment horizontal="left" vertical="center"/>
    </xf>
    <xf numFmtId="0" fontId="7" fillId="0" borderId="18" xfId="0" applyFont="1" applyBorder="1"/>
    <xf numFmtId="0" fontId="8" fillId="0" borderId="18" xfId="0" applyFont="1" applyBorder="1"/>
    <xf numFmtId="0" fontId="8" fillId="0" borderId="15" xfId="0" applyFont="1" applyBorder="1"/>
    <xf numFmtId="49" fontId="10" fillId="3" borderId="31" xfId="0" applyNumberFormat="1" applyFont="1" applyFill="1" applyBorder="1" applyAlignment="1">
      <alignment horizontal="center" vertical="center" wrapText="1"/>
    </xf>
    <xf numFmtId="49" fontId="10" fillId="3" borderId="33" xfId="0" applyNumberFormat="1" applyFont="1" applyFill="1" applyBorder="1" applyAlignment="1">
      <alignment horizontal="center" vertical="center" wrapText="1"/>
    </xf>
    <xf numFmtId="49" fontId="10" fillId="3" borderId="34" xfId="0" applyNumberFormat="1" applyFont="1" applyFill="1" applyBorder="1" applyAlignment="1">
      <alignment horizontal="center" vertical="center" wrapText="1"/>
    </xf>
    <xf numFmtId="1" fontId="9" fillId="0" borderId="5" xfId="1" applyNumberFormat="1" applyFont="1" applyFill="1" applyBorder="1" applyAlignment="1">
      <alignment horizontal="center"/>
    </xf>
    <xf numFmtId="165" fontId="8" fillId="0" borderId="19" xfId="2" applyNumberFormat="1" applyFont="1" applyFill="1" applyBorder="1"/>
    <xf numFmtId="165" fontId="7" fillId="0" borderId="24" xfId="2" applyNumberFormat="1" applyFont="1" applyFill="1" applyBorder="1"/>
    <xf numFmtId="165" fontId="8" fillId="0" borderId="24" xfId="2" applyNumberFormat="1" applyFont="1" applyFill="1" applyBorder="1"/>
    <xf numFmtId="165" fontId="9" fillId="0" borderId="10" xfId="2" applyNumberFormat="1" applyFont="1" applyFill="1" applyBorder="1"/>
    <xf numFmtId="165" fontId="7" fillId="0" borderId="19" xfId="2" applyNumberFormat="1" applyFont="1" applyFill="1" applyBorder="1"/>
    <xf numFmtId="165" fontId="7" fillId="0" borderId="28" xfId="2" applyNumberFormat="1" applyFont="1" applyFill="1" applyBorder="1"/>
    <xf numFmtId="165" fontId="7" fillId="0" borderId="29" xfId="2" applyNumberFormat="1" applyFont="1" applyFill="1" applyBorder="1"/>
    <xf numFmtId="0" fontId="8" fillId="0" borderId="0" xfId="0" applyFont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7" fillId="0" borderId="8" xfId="0" applyFont="1" applyFill="1" applyBorder="1"/>
    <xf numFmtId="0" fontId="8" fillId="0" borderId="6" xfId="0" applyFont="1" applyFill="1" applyBorder="1"/>
    <xf numFmtId="0" fontId="8" fillId="0" borderId="8" xfId="0" applyFont="1" applyFill="1" applyBorder="1"/>
    <xf numFmtId="0" fontId="7" fillId="0" borderId="6" xfId="0" applyFont="1" applyFill="1" applyBorder="1"/>
    <xf numFmtId="173" fontId="2" fillId="0" borderId="0" xfId="0" applyNumberFormat="1" applyFont="1"/>
    <xf numFmtId="175" fontId="7" fillId="0" borderId="10" xfId="2" applyNumberFormat="1" applyFont="1" applyFill="1" applyBorder="1" applyAlignment="1">
      <alignment horizontal="right"/>
    </xf>
    <xf numFmtId="175" fontId="8" fillId="0" borderId="10" xfId="2" applyNumberFormat="1" applyFont="1" applyFill="1" applyBorder="1" applyAlignment="1">
      <alignment horizontal="right"/>
    </xf>
    <xf numFmtId="175" fontId="7" fillId="0" borderId="35" xfId="2" applyNumberFormat="1" applyFont="1" applyFill="1" applyBorder="1" applyAlignment="1">
      <alignment horizontal="right"/>
    </xf>
    <xf numFmtId="175" fontId="7" fillId="0" borderId="16" xfId="2" applyNumberFormat="1" applyFont="1" applyFill="1" applyBorder="1" applyAlignment="1">
      <alignment horizontal="right"/>
    </xf>
    <xf numFmtId="0" fontId="8" fillId="0" borderId="36" xfId="0" applyFont="1" applyBorder="1"/>
    <xf numFmtId="0" fontId="8" fillId="0" borderId="27" xfId="0" applyFont="1" applyBorder="1"/>
    <xf numFmtId="3" fontId="9" fillId="0" borderId="37" xfId="1" applyNumberFormat="1" applyFont="1" applyFill="1" applyBorder="1" applyAlignment="1">
      <alignment horizontal="right"/>
    </xf>
    <xf numFmtId="3" fontId="9" fillId="0" borderId="38" xfId="1" applyNumberFormat="1" applyFont="1" applyFill="1" applyBorder="1" applyAlignment="1">
      <alignment horizontal="right"/>
    </xf>
    <xf numFmtId="165" fontId="8" fillId="0" borderId="39" xfId="2" applyNumberFormat="1" applyFont="1" applyFill="1" applyBorder="1"/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colors>
    <mruColors>
      <color rgb="FF006932"/>
      <color rgb="FFE5F0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showGridLines="0" zoomScale="74" zoomScaleNormal="74" workbookViewId="0">
      <selection activeCell="E7" sqref="E7"/>
    </sheetView>
  </sheetViews>
  <sheetFormatPr defaultColWidth="9" defaultRowHeight="14.5" x14ac:dyDescent="0.35"/>
  <cols>
    <col min="1" max="1" width="21.36328125" style="2" bestFit="1" customWidth="1"/>
    <col min="2" max="3" width="14.81640625" style="2" bestFit="1" customWidth="1"/>
    <col min="4" max="4" width="12.81640625" style="2" bestFit="1" customWidth="1"/>
    <col min="5" max="5" width="10.36328125" style="2" bestFit="1" customWidth="1"/>
    <col min="6" max="6" width="9" style="2"/>
    <col min="7" max="7" width="14" style="2" bestFit="1" customWidth="1"/>
    <col min="8" max="8" width="14.81640625" style="2" customWidth="1"/>
    <col min="9" max="11" width="9" style="2"/>
    <col min="12" max="12" width="16.36328125" style="2" customWidth="1"/>
    <col min="13" max="13" width="10.36328125" style="2" bestFit="1" customWidth="1"/>
    <col min="14" max="16384" width="9" style="2"/>
  </cols>
  <sheetData>
    <row r="1" spans="1:13" ht="23.5" x14ac:dyDescent="0.55000000000000004">
      <c r="A1" s="1" t="s">
        <v>58</v>
      </c>
    </row>
    <row r="3" spans="1:13" ht="18.5" x14ac:dyDescent="0.45">
      <c r="A3" s="3" t="s">
        <v>60</v>
      </c>
      <c r="C3" s="4"/>
    </row>
    <row r="4" spans="1:13" ht="16" thickBot="1" x14ac:dyDescent="0.4">
      <c r="A4" s="8" t="s">
        <v>59</v>
      </c>
      <c r="B4" s="9"/>
      <c r="C4" s="9"/>
      <c r="D4" s="9"/>
    </row>
    <row r="5" spans="1:13" ht="15.5" x14ac:dyDescent="0.35">
      <c r="A5" s="15"/>
      <c r="B5" s="10" t="s">
        <v>0</v>
      </c>
      <c r="C5" s="10" t="s">
        <v>1</v>
      </c>
      <c r="D5" s="11" t="s">
        <v>2</v>
      </c>
    </row>
    <row r="6" spans="1:13" ht="15.5" x14ac:dyDescent="0.35">
      <c r="A6" s="16" t="s">
        <v>3</v>
      </c>
      <c r="B6" s="18">
        <v>221722800</v>
      </c>
      <c r="C6" s="18">
        <v>226434500</v>
      </c>
      <c r="D6" s="19">
        <f>C6-B6</f>
        <v>4711700</v>
      </c>
    </row>
    <row r="7" spans="1:13" ht="15.5" x14ac:dyDescent="0.35">
      <c r="A7" s="16" t="s">
        <v>94</v>
      </c>
      <c r="B7" s="18">
        <v>26728650</v>
      </c>
      <c r="C7" s="18">
        <v>26728650</v>
      </c>
      <c r="D7" s="19"/>
    </row>
    <row r="8" spans="1:13" ht="15.5" x14ac:dyDescent="0.35">
      <c r="A8" s="12" t="s">
        <v>62</v>
      </c>
      <c r="B8" s="20">
        <v>86814000</v>
      </c>
      <c r="C8" s="20">
        <v>87453450</v>
      </c>
      <c r="D8" s="21"/>
      <c r="E8" s="6"/>
    </row>
    <row r="9" spans="1:13" ht="15.5" x14ac:dyDescent="0.35">
      <c r="A9" s="12" t="s">
        <v>63</v>
      </c>
      <c r="B9" s="20">
        <v>55869000</v>
      </c>
      <c r="C9" s="20">
        <v>56890550</v>
      </c>
      <c r="D9" s="21"/>
      <c r="E9" s="6"/>
      <c r="L9" s="7"/>
      <c r="M9" s="6"/>
    </row>
    <row r="10" spans="1:13" ht="15.5" x14ac:dyDescent="0.35">
      <c r="A10" s="12" t="s">
        <v>64</v>
      </c>
      <c r="B10" s="20">
        <v>26728650</v>
      </c>
      <c r="C10" s="20">
        <v>21117025</v>
      </c>
      <c r="D10" s="21"/>
      <c r="E10" s="6"/>
      <c r="L10" s="7"/>
      <c r="M10" s="6"/>
    </row>
    <row r="11" spans="1:13" ht="15.5" x14ac:dyDescent="0.35">
      <c r="A11" s="16" t="s">
        <v>4</v>
      </c>
      <c r="B11" s="18">
        <f>SUM(B7:B9)-B10</f>
        <v>142683000</v>
      </c>
      <c r="C11" s="18">
        <f>SUM(C7:C9)-C10</f>
        <v>149955625</v>
      </c>
      <c r="D11" s="19">
        <f>B11-C11</f>
        <v>-7272625</v>
      </c>
      <c r="E11" s="6"/>
    </row>
    <row r="12" spans="1:13" ht="15.5" x14ac:dyDescent="0.35">
      <c r="A12" s="16" t="s">
        <v>5</v>
      </c>
      <c r="B12" s="18">
        <f>B6-B11</f>
        <v>79039800</v>
      </c>
      <c r="C12" s="18">
        <f>C6-C11</f>
        <v>76478875</v>
      </c>
      <c r="D12" s="19">
        <f>C12-B12</f>
        <v>-2560925</v>
      </c>
      <c r="E12" s="6"/>
    </row>
    <row r="13" spans="1:13" ht="15.5" x14ac:dyDescent="0.35">
      <c r="A13" s="16" t="s">
        <v>6</v>
      </c>
      <c r="B13" s="18"/>
      <c r="C13" s="18"/>
      <c r="D13" s="19"/>
    </row>
    <row r="14" spans="1:13" ht="15.5" x14ac:dyDescent="0.35">
      <c r="A14" s="120" t="s">
        <v>96</v>
      </c>
      <c r="B14" s="20">
        <v>25500000</v>
      </c>
      <c r="C14" s="20">
        <v>28350500</v>
      </c>
      <c r="D14" s="21">
        <f t="shared" ref="D14:D22" si="0">B14-C14</f>
        <v>-2850500</v>
      </c>
    </row>
    <row r="15" spans="1:13" ht="15.5" x14ac:dyDescent="0.35">
      <c r="A15" s="13" t="s">
        <v>7</v>
      </c>
      <c r="B15" s="20">
        <v>4500000</v>
      </c>
      <c r="C15" s="20">
        <v>5760600</v>
      </c>
      <c r="D15" s="21">
        <f t="shared" si="0"/>
        <v>-1260600</v>
      </c>
    </row>
    <row r="16" spans="1:13" ht="15.5" x14ac:dyDescent="0.35">
      <c r="A16" s="13" t="s">
        <v>8</v>
      </c>
      <c r="B16" s="20">
        <v>4850000</v>
      </c>
      <c r="C16" s="20">
        <v>4575000</v>
      </c>
      <c r="D16" s="21">
        <f t="shared" si="0"/>
        <v>275000</v>
      </c>
    </row>
    <row r="17" spans="1:4" ht="15.5" x14ac:dyDescent="0.35">
      <c r="A17" s="13" t="s">
        <v>9</v>
      </c>
      <c r="B17" s="20">
        <v>1200000</v>
      </c>
      <c r="C17" s="20">
        <v>1075100</v>
      </c>
      <c r="D17" s="21">
        <f t="shared" si="0"/>
        <v>124900</v>
      </c>
    </row>
    <row r="18" spans="1:4" ht="15.5" x14ac:dyDescent="0.35">
      <c r="A18" s="13" t="s">
        <v>10</v>
      </c>
      <c r="B18" s="20">
        <v>3250000</v>
      </c>
      <c r="C18" s="20">
        <v>2940200</v>
      </c>
      <c r="D18" s="21">
        <f t="shared" si="0"/>
        <v>309800</v>
      </c>
    </row>
    <row r="19" spans="1:4" ht="15.5" x14ac:dyDescent="0.35">
      <c r="A19" s="14" t="s">
        <v>93</v>
      </c>
      <c r="B19" s="20">
        <v>2200000</v>
      </c>
      <c r="C19" s="20">
        <v>2239450</v>
      </c>
      <c r="D19" s="21">
        <f t="shared" si="0"/>
        <v>-39450</v>
      </c>
    </row>
    <row r="20" spans="1:4" ht="15.5" x14ac:dyDescent="0.35">
      <c r="A20" s="13" t="s">
        <v>11</v>
      </c>
      <c r="B20" s="20">
        <v>1260000</v>
      </c>
      <c r="C20" s="20">
        <v>1105000</v>
      </c>
      <c r="D20" s="21">
        <f t="shared" si="0"/>
        <v>155000</v>
      </c>
    </row>
    <row r="21" spans="1:4" ht="15.5" x14ac:dyDescent="0.35">
      <c r="A21" s="13" t="s">
        <v>12</v>
      </c>
      <c r="B21" s="20">
        <v>3180000</v>
      </c>
      <c r="C21" s="20">
        <v>2890200</v>
      </c>
      <c r="D21" s="21">
        <f t="shared" si="0"/>
        <v>289800</v>
      </c>
    </row>
    <row r="22" spans="1:4" ht="15.5" x14ac:dyDescent="0.35">
      <c r="A22" s="13" t="s">
        <v>13</v>
      </c>
      <c r="B22" s="20">
        <v>6000000</v>
      </c>
      <c r="C22" s="20">
        <v>7285700</v>
      </c>
      <c r="D22" s="21">
        <f t="shared" si="0"/>
        <v>-1285700</v>
      </c>
    </row>
    <row r="23" spans="1:4" ht="15.5" x14ac:dyDescent="0.35">
      <c r="A23" s="16" t="s">
        <v>14</v>
      </c>
      <c r="B23" s="18">
        <f>SUM(B14:B22)</f>
        <v>51940000</v>
      </c>
      <c r="C23" s="18">
        <f>SUM(C14:C22)</f>
        <v>56221750</v>
      </c>
      <c r="D23" s="19">
        <f>B23-C23</f>
        <v>-4281750</v>
      </c>
    </row>
    <row r="24" spans="1:4" ht="16" thickBot="1" x14ac:dyDescent="0.4">
      <c r="A24" s="17" t="s">
        <v>15</v>
      </c>
      <c r="B24" s="22">
        <f>B12-B23</f>
        <v>27099800</v>
      </c>
      <c r="C24" s="22">
        <f>C12-C23</f>
        <v>20257125</v>
      </c>
      <c r="D24" s="23">
        <f>C24-B24</f>
        <v>-6842675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showGridLines="0" zoomScale="64" zoomScaleNormal="64" workbookViewId="0">
      <selection activeCell="E18" sqref="E18"/>
    </sheetView>
  </sheetViews>
  <sheetFormatPr defaultColWidth="9" defaultRowHeight="14.5" x14ac:dyDescent="0.35"/>
  <cols>
    <col min="1" max="1" width="26.36328125" style="2" customWidth="1"/>
    <col min="2" max="5" width="13" style="2" customWidth="1"/>
    <col min="6" max="6" width="9.1796875" style="2" customWidth="1"/>
    <col min="7" max="16384" width="9" style="2"/>
  </cols>
  <sheetData>
    <row r="1" spans="1:5" ht="23.5" x14ac:dyDescent="0.55000000000000004">
      <c r="A1" s="1" t="s">
        <v>58</v>
      </c>
    </row>
    <row r="3" spans="1:5" ht="18.5" x14ac:dyDescent="0.45">
      <c r="A3" s="3" t="s">
        <v>60</v>
      </c>
    </row>
    <row r="4" spans="1:5" ht="16" thickBot="1" x14ac:dyDescent="0.4">
      <c r="A4" s="8" t="s">
        <v>61</v>
      </c>
      <c r="B4" s="9"/>
      <c r="C4" s="9"/>
      <c r="D4" s="9"/>
      <c r="E4" s="9"/>
    </row>
    <row r="5" spans="1:5" ht="31" x14ac:dyDescent="0.35">
      <c r="A5" s="128" t="s">
        <v>26</v>
      </c>
      <c r="B5" s="129" t="s">
        <v>27</v>
      </c>
      <c r="C5" s="130" t="s">
        <v>16</v>
      </c>
      <c r="D5" s="9"/>
      <c r="E5" s="9"/>
    </row>
    <row r="6" spans="1:5" ht="15.5" x14ac:dyDescent="0.35">
      <c r="A6" s="25" t="s">
        <v>17</v>
      </c>
      <c r="B6" s="121">
        <v>10800</v>
      </c>
      <c r="C6" s="122">
        <v>10400</v>
      </c>
      <c r="D6" s="9"/>
      <c r="E6" s="9"/>
    </row>
    <row r="7" spans="1:5" ht="15.5" x14ac:dyDescent="0.35">
      <c r="A7" s="25" t="s">
        <v>18</v>
      </c>
      <c r="B7" s="121">
        <v>3000</v>
      </c>
      <c r="C7" s="122">
        <v>5300</v>
      </c>
      <c r="D7" s="9"/>
      <c r="E7" s="9"/>
    </row>
    <row r="8" spans="1:5" ht="15.5" x14ac:dyDescent="0.35">
      <c r="A8" s="25" t="s">
        <v>19</v>
      </c>
      <c r="B8" s="121">
        <v>8400</v>
      </c>
      <c r="C8" s="122">
        <v>7200</v>
      </c>
      <c r="D8" s="9"/>
      <c r="E8" s="9"/>
    </row>
    <row r="9" spans="1:5" ht="16" thickBot="1" x14ac:dyDescent="0.4">
      <c r="A9" s="26" t="s">
        <v>20</v>
      </c>
      <c r="B9" s="123">
        <v>12000</v>
      </c>
      <c r="C9" s="124">
        <v>4100</v>
      </c>
      <c r="D9" s="9"/>
      <c r="E9" s="9"/>
    </row>
    <row r="10" spans="1:5" ht="15.5" x14ac:dyDescent="0.35">
      <c r="A10" s="9"/>
      <c r="B10" s="9"/>
      <c r="C10" s="9"/>
      <c r="D10" s="9"/>
      <c r="E10" s="9"/>
    </row>
    <row r="11" spans="1:5" ht="16" thickBot="1" x14ac:dyDescent="0.4">
      <c r="A11" s="8" t="s">
        <v>67</v>
      </c>
      <c r="B11" s="9"/>
      <c r="C11" s="9"/>
      <c r="D11" s="9"/>
      <c r="E11" s="9"/>
    </row>
    <row r="12" spans="1:5" ht="15.5" x14ac:dyDescent="0.35">
      <c r="A12" s="30" t="s">
        <v>56</v>
      </c>
      <c r="B12" s="28" t="s">
        <v>17</v>
      </c>
      <c r="C12" s="28" t="s">
        <v>18</v>
      </c>
      <c r="D12" s="28" t="s">
        <v>19</v>
      </c>
      <c r="E12" s="29" t="s">
        <v>20</v>
      </c>
    </row>
    <row r="13" spans="1:5" ht="31" x14ac:dyDescent="0.35">
      <c r="A13" s="31" t="s">
        <v>24</v>
      </c>
      <c r="B13" s="34">
        <v>3600</v>
      </c>
      <c r="C13" s="34">
        <v>2000</v>
      </c>
      <c r="D13" s="34">
        <v>2500</v>
      </c>
      <c r="E13" s="35">
        <v>1400</v>
      </c>
    </row>
    <row r="14" spans="1:5" ht="15.5" x14ac:dyDescent="0.35">
      <c r="A14" s="32" t="s">
        <v>65</v>
      </c>
      <c r="B14" s="36">
        <f>B13*0.05</f>
        <v>180</v>
      </c>
      <c r="C14" s="36">
        <f t="shared" ref="C14:E14" si="0">C13*0.05</f>
        <v>100</v>
      </c>
      <c r="D14" s="36">
        <f t="shared" si="0"/>
        <v>125</v>
      </c>
      <c r="E14" s="24">
        <f t="shared" si="0"/>
        <v>70</v>
      </c>
    </row>
    <row r="15" spans="1:5" ht="15.5" x14ac:dyDescent="0.35">
      <c r="A15" s="16" t="s">
        <v>21</v>
      </c>
      <c r="B15" s="34">
        <f>SUM(B13:B14)</f>
        <v>3780</v>
      </c>
      <c r="C15" s="34">
        <f t="shared" ref="C15:E15" si="1">SUM(C13:C14)</f>
        <v>2100</v>
      </c>
      <c r="D15" s="34">
        <f t="shared" si="1"/>
        <v>2625</v>
      </c>
      <c r="E15" s="35">
        <f t="shared" si="1"/>
        <v>1470</v>
      </c>
    </row>
    <row r="16" spans="1:5" ht="15.5" x14ac:dyDescent="0.35">
      <c r="A16" s="31" t="s">
        <v>25</v>
      </c>
      <c r="B16" s="34">
        <v>2000</v>
      </c>
      <c r="C16" s="34">
        <v>1250</v>
      </c>
      <c r="D16" s="34">
        <v>1600</v>
      </c>
      <c r="E16" s="35">
        <v>1000</v>
      </c>
    </row>
    <row r="17" spans="1:5" ht="15.5" x14ac:dyDescent="0.35">
      <c r="A17" s="32" t="s">
        <v>66</v>
      </c>
      <c r="B17" s="36">
        <f>B16*0.1</f>
        <v>200</v>
      </c>
      <c r="C17" s="36">
        <f t="shared" ref="C17:E17" si="2">C16*0.1</f>
        <v>125</v>
      </c>
      <c r="D17" s="36">
        <f t="shared" si="2"/>
        <v>160</v>
      </c>
      <c r="E17" s="24">
        <f t="shared" si="2"/>
        <v>100</v>
      </c>
    </row>
    <row r="18" spans="1:5" ht="15.5" x14ac:dyDescent="0.35">
      <c r="A18" s="16" t="s">
        <v>22</v>
      </c>
      <c r="B18" s="34">
        <f>SUM(B16:B17)</f>
        <v>2200</v>
      </c>
      <c r="C18" s="34">
        <f t="shared" ref="C18:E18" si="3">SUM(C16:C17)</f>
        <v>1375</v>
      </c>
      <c r="D18" s="34">
        <f t="shared" si="3"/>
        <v>1760</v>
      </c>
      <c r="E18" s="35">
        <f t="shared" si="3"/>
        <v>1100</v>
      </c>
    </row>
    <row r="19" spans="1:5" ht="31.5" thickBot="1" x14ac:dyDescent="0.4">
      <c r="A19" s="33" t="s">
        <v>23</v>
      </c>
      <c r="B19" s="37">
        <f>SUM(B15,B18)</f>
        <v>5980</v>
      </c>
      <c r="C19" s="37">
        <f t="shared" ref="C19:E19" si="4">SUM(C15,C18)</f>
        <v>3475</v>
      </c>
      <c r="D19" s="37">
        <f t="shared" si="4"/>
        <v>4385</v>
      </c>
      <c r="E19" s="38">
        <f t="shared" si="4"/>
        <v>2570</v>
      </c>
    </row>
    <row r="21" spans="1:5" x14ac:dyDescent="0.35">
      <c r="A21" s="7"/>
      <c r="B21" s="7"/>
      <c r="C21" s="7"/>
      <c r="D21" s="7"/>
    </row>
    <row r="22" spans="1:5" x14ac:dyDescent="0.35">
      <c r="A22" s="7"/>
      <c r="B22" s="7"/>
      <c r="C22" s="7"/>
      <c r="D22" s="7"/>
    </row>
    <row r="23" spans="1:5" x14ac:dyDescent="0.35">
      <c r="A23" s="7"/>
      <c r="B23" s="7"/>
      <c r="C23" s="7"/>
      <c r="D23" s="7"/>
    </row>
    <row r="24" spans="1:5" x14ac:dyDescent="0.35">
      <c r="A24" s="7"/>
      <c r="B24" s="7"/>
      <c r="C24" s="7"/>
      <c r="D24" s="7"/>
    </row>
    <row r="25" spans="1:5" x14ac:dyDescent="0.35">
      <c r="A25" s="7"/>
      <c r="B25" s="7"/>
      <c r="C25" s="7"/>
      <c r="D25" s="7"/>
    </row>
    <row r="26" spans="1:5" x14ac:dyDescent="0.35">
      <c r="A26" s="7"/>
      <c r="B26" s="7"/>
      <c r="C26" s="7"/>
      <c r="D26" s="7"/>
    </row>
    <row r="27" spans="1:5" x14ac:dyDescent="0.35">
      <c r="A27" s="7"/>
      <c r="B27" s="7"/>
      <c r="C27" s="7"/>
      <c r="D27" s="7"/>
    </row>
    <row r="28" spans="1:5" x14ac:dyDescent="0.35">
      <c r="A28" s="7"/>
      <c r="B28" s="7"/>
      <c r="C28" s="7"/>
      <c r="D28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showGridLines="0" zoomScale="64" zoomScaleNormal="64" workbookViewId="0">
      <selection activeCell="E10" sqref="E10"/>
    </sheetView>
  </sheetViews>
  <sheetFormatPr defaultColWidth="9" defaultRowHeight="14.5" x14ac:dyDescent="0.35"/>
  <cols>
    <col min="1" max="1" width="22.36328125" style="2" customWidth="1"/>
    <col min="2" max="5" width="13.6328125" style="2" customWidth="1"/>
    <col min="6" max="6" width="9" style="2"/>
    <col min="7" max="8" width="11.36328125" style="2" bestFit="1" customWidth="1"/>
    <col min="9" max="9" width="9" style="2"/>
    <col min="10" max="10" width="13.36328125" style="39" bestFit="1" customWidth="1"/>
    <col min="11" max="11" width="11" style="2" customWidth="1"/>
    <col min="12" max="16384" width="9" style="2"/>
  </cols>
  <sheetData>
    <row r="1" spans="1:11" ht="23.5" x14ac:dyDescent="0.55000000000000004">
      <c r="A1" s="1" t="s">
        <v>58</v>
      </c>
    </row>
    <row r="3" spans="1:11" ht="18.5" x14ac:dyDescent="0.45">
      <c r="A3" s="3" t="s">
        <v>60</v>
      </c>
      <c r="J3" s="40"/>
    </row>
    <row r="4" spans="1:11" ht="16" thickBot="1" x14ac:dyDescent="0.4">
      <c r="A4" s="8" t="s">
        <v>68</v>
      </c>
      <c r="B4" s="9"/>
      <c r="C4" s="9"/>
      <c r="D4" s="9"/>
      <c r="E4" s="139"/>
      <c r="F4" s="139"/>
      <c r="G4" s="139"/>
      <c r="H4" s="139"/>
      <c r="J4" s="140"/>
      <c r="K4" s="140"/>
    </row>
    <row r="5" spans="1:11" ht="15.5" x14ac:dyDescent="0.35">
      <c r="A5" s="47" t="s">
        <v>26</v>
      </c>
      <c r="B5" s="28" t="s">
        <v>27</v>
      </c>
      <c r="C5" s="29" t="s">
        <v>28</v>
      </c>
      <c r="D5" s="8"/>
      <c r="E5" s="9"/>
      <c r="F5" s="9"/>
      <c r="G5" s="9"/>
      <c r="H5" s="9"/>
      <c r="J5" s="40"/>
    </row>
    <row r="6" spans="1:11" ht="15.5" x14ac:dyDescent="0.35">
      <c r="A6" s="147" t="s">
        <v>29</v>
      </c>
      <c r="B6" s="50"/>
      <c r="C6" s="51"/>
      <c r="D6" s="9"/>
      <c r="E6" s="9"/>
      <c r="F6" s="9"/>
      <c r="G6" s="9"/>
      <c r="H6" s="9"/>
      <c r="J6" s="40"/>
    </row>
    <row r="7" spans="1:11" ht="15.5" x14ac:dyDescent="0.35">
      <c r="A7" s="148" t="s">
        <v>30</v>
      </c>
      <c r="B7" s="56">
        <v>3000</v>
      </c>
      <c r="C7" s="57">
        <f>B7*'Bilag 2+3'!$C$6</f>
        <v>31200000</v>
      </c>
      <c r="D7" s="9"/>
      <c r="E7" s="9"/>
      <c r="F7" s="9"/>
      <c r="G7" s="9"/>
      <c r="H7" s="9"/>
      <c r="J7" s="40"/>
    </row>
    <row r="8" spans="1:11" ht="15.5" x14ac:dyDescent="0.35">
      <c r="A8" s="148" t="s">
        <v>99</v>
      </c>
      <c r="B8" s="56">
        <v>1450</v>
      </c>
      <c r="C8" s="57">
        <v>12925500</v>
      </c>
      <c r="D8" s="42"/>
      <c r="E8" s="9"/>
      <c r="F8" s="9"/>
      <c r="G8" s="43"/>
      <c r="H8" s="43"/>
      <c r="J8" s="40"/>
      <c r="K8" s="6"/>
    </row>
    <row r="9" spans="1:11" ht="15.5" x14ac:dyDescent="0.35">
      <c r="A9" s="148" t="s">
        <v>100</v>
      </c>
      <c r="B9" s="56">
        <v>7125</v>
      </c>
      <c r="C9" s="57">
        <v>67511250</v>
      </c>
      <c r="D9" s="42"/>
      <c r="E9" s="9"/>
      <c r="F9" s="9"/>
      <c r="G9" s="43"/>
      <c r="H9" s="43"/>
      <c r="J9" s="40"/>
      <c r="K9" s="6"/>
    </row>
    <row r="10" spans="1:11" ht="15.5" x14ac:dyDescent="0.35">
      <c r="A10" s="149" t="s">
        <v>35</v>
      </c>
      <c r="B10" s="58">
        <f>SUM(B7:B9)</f>
        <v>11575</v>
      </c>
      <c r="C10" s="59">
        <f>SUM(C7:C9)</f>
        <v>111636750</v>
      </c>
      <c r="D10" s="9"/>
      <c r="E10" s="9"/>
      <c r="F10" s="9"/>
      <c r="G10" s="9"/>
      <c r="H10" s="9"/>
      <c r="J10" s="40"/>
    </row>
    <row r="11" spans="1:11" ht="15.5" x14ac:dyDescent="0.35">
      <c r="A11" s="149"/>
      <c r="B11" s="58"/>
      <c r="C11" s="59"/>
      <c r="D11" s="9"/>
      <c r="E11" s="9"/>
      <c r="F11" s="9"/>
      <c r="G11" s="9"/>
      <c r="H11" s="9"/>
      <c r="J11" s="40"/>
    </row>
    <row r="12" spans="1:11" ht="15.5" x14ac:dyDescent="0.35">
      <c r="A12" s="150" t="s">
        <v>32</v>
      </c>
      <c r="B12" s="56"/>
      <c r="C12" s="57"/>
      <c r="D12" s="9"/>
      <c r="E12" s="9"/>
      <c r="F12" s="9"/>
      <c r="G12" s="9"/>
      <c r="H12" s="9"/>
      <c r="J12" s="40"/>
    </row>
    <row r="13" spans="1:11" ht="15.5" x14ac:dyDescent="0.35">
      <c r="A13" s="148" t="s">
        <v>30</v>
      </c>
      <c r="B13" s="56">
        <v>1650</v>
      </c>
      <c r="C13" s="57">
        <f>'Bilag 2+3'!$C$7*'Bilag 4+5'!B13</f>
        <v>8745000</v>
      </c>
      <c r="D13" s="9"/>
      <c r="E13" s="9"/>
      <c r="F13" s="9"/>
      <c r="G13" s="9"/>
      <c r="H13" s="9"/>
      <c r="J13" s="40"/>
    </row>
    <row r="14" spans="1:11" ht="15.5" x14ac:dyDescent="0.35">
      <c r="A14" s="148" t="s">
        <v>99</v>
      </c>
      <c r="B14" s="56">
        <v>855</v>
      </c>
      <c r="C14" s="57">
        <v>3445650</v>
      </c>
      <c r="D14" s="42"/>
      <c r="E14" s="9"/>
      <c r="F14" s="9"/>
      <c r="G14" s="43"/>
      <c r="H14" s="43"/>
      <c r="J14" s="40"/>
      <c r="K14" s="6"/>
    </row>
    <row r="15" spans="1:11" ht="15.5" x14ac:dyDescent="0.35">
      <c r="A15" s="148" t="s">
        <v>100</v>
      </c>
      <c r="B15" s="56">
        <v>750</v>
      </c>
      <c r="C15" s="57">
        <v>3675000</v>
      </c>
      <c r="D15" s="42"/>
      <c r="E15" s="9"/>
      <c r="F15" s="9"/>
      <c r="G15" s="43"/>
      <c r="H15" s="43"/>
      <c r="J15" s="40"/>
      <c r="K15" s="6"/>
    </row>
    <row r="16" spans="1:11" ht="15.5" x14ac:dyDescent="0.35">
      <c r="A16" s="149" t="s">
        <v>31</v>
      </c>
      <c r="B16" s="58">
        <f>SUM(B13:B15)</f>
        <v>3255</v>
      </c>
      <c r="C16" s="59">
        <f>SUM(C13:C15)</f>
        <v>15865650</v>
      </c>
      <c r="D16" s="9"/>
      <c r="E16" s="9"/>
      <c r="F16" s="9"/>
      <c r="G16" s="43"/>
      <c r="H16" s="9"/>
      <c r="J16" s="40"/>
    </row>
    <row r="17" spans="1:11" ht="15.5" x14ac:dyDescent="0.35">
      <c r="A17" s="149"/>
      <c r="B17" s="58"/>
      <c r="C17" s="59"/>
      <c r="D17" s="9"/>
      <c r="E17" s="9"/>
      <c r="F17" s="9"/>
      <c r="G17" s="43"/>
      <c r="H17" s="9"/>
      <c r="J17" s="40"/>
    </row>
    <row r="18" spans="1:11" ht="15.5" x14ac:dyDescent="0.35">
      <c r="A18" s="150" t="s">
        <v>33</v>
      </c>
      <c r="B18" s="56"/>
      <c r="C18" s="57"/>
      <c r="D18" s="9"/>
      <c r="E18" s="9"/>
      <c r="F18" s="9"/>
      <c r="G18" s="43"/>
      <c r="H18" s="9"/>
      <c r="J18" s="40"/>
    </row>
    <row r="19" spans="1:11" ht="15.5" x14ac:dyDescent="0.35">
      <c r="A19" s="148" t="s">
        <v>30</v>
      </c>
      <c r="B19" s="56">
        <v>3000</v>
      </c>
      <c r="C19" s="57">
        <f>'Bilag 2+3'!$C$8*'Bilag 4+5'!B19</f>
        <v>21600000</v>
      </c>
      <c r="D19" s="9"/>
      <c r="E19" s="9"/>
      <c r="F19" s="9"/>
      <c r="G19" s="43"/>
      <c r="H19" s="9"/>
      <c r="J19" s="40"/>
    </row>
    <row r="20" spans="1:11" ht="15.5" x14ac:dyDescent="0.35">
      <c r="A20" s="148" t="s">
        <v>99</v>
      </c>
      <c r="B20" s="56">
        <v>1950</v>
      </c>
      <c r="C20" s="57">
        <v>13094250</v>
      </c>
      <c r="D20" s="42"/>
      <c r="E20" s="9"/>
      <c r="F20" s="9"/>
      <c r="G20" s="43"/>
      <c r="H20" s="43"/>
      <c r="J20" s="40"/>
      <c r="K20" s="6"/>
    </row>
    <row r="21" spans="1:11" ht="15.5" x14ac:dyDescent="0.35">
      <c r="A21" s="148" t="s">
        <v>100</v>
      </c>
      <c r="B21" s="56">
        <v>3300</v>
      </c>
      <c r="C21" s="57">
        <v>20922900</v>
      </c>
      <c r="D21" s="42"/>
      <c r="E21" s="9"/>
      <c r="F21" s="9"/>
      <c r="G21" s="43"/>
      <c r="H21" s="43"/>
      <c r="J21" s="40"/>
      <c r="K21" s="6"/>
    </row>
    <row r="22" spans="1:11" ht="15.5" x14ac:dyDescent="0.35">
      <c r="A22" s="149" t="s">
        <v>31</v>
      </c>
      <c r="B22" s="58">
        <f>SUM(B19:B21)</f>
        <v>8250</v>
      </c>
      <c r="C22" s="59">
        <f>SUM(C19:C21)</f>
        <v>55617150</v>
      </c>
      <c r="D22" s="9"/>
      <c r="E22" s="9"/>
      <c r="F22" s="9"/>
      <c r="G22" s="43"/>
      <c r="H22" s="9"/>
      <c r="J22" s="40"/>
    </row>
    <row r="23" spans="1:11" ht="15.5" x14ac:dyDescent="0.35">
      <c r="A23" s="149"/>
      <c r="B23" s="58"/>
      <c r="C23" s="59"/>
      <c r="D23" s="9"/>
      <c r="E23" s="9"/>
      <c r="F23" s="9"/>
      <c r="G23" s="43"/>
      <c r="H23" s="9"/>
      <c r="J23" s="40"/>
    </row>
    <row r="24" spans="1:11" ht="15.5" x14ac:dyDescent="0.35">
      <c r="A24" s="150" t="s">
        <v>34</v>
      </c>
      <c r="B24" s="56"/>
      <c r="C24" s="57"/>
      <c r="D24" s="9"/>
      <c r="E24" s="9"/>
      <c r="F24" s="9"/>
      <c r="G24" s="43"/>
      <c r="H24" s="9"/>
      <c r="J24" s="40"/>
    </row>
    <row r="25" spans="1:11" ht="15.5" x14ac:dyDescent="0.35">
      <c r="A25" s="148" t="s">
        <v>30</v>
      </c>
      <c r="B25" s="56">
        <v>4950</v>
      </c>
      <c r="C25" s="57">
        <f>'Bilag 2+3'!$C$9*'Bilag 4+5'!B25</f>
        <v>20295000</v>
      </c>
      <c r="D25" s="9"/>
      <c r="E25" s="9"/>
      <c r="F25" s="9"/>
      <c r="G25" s="43"/>
      <c r="H25" s="9"/>
      <c r="J25" s="40"/>
    </row>
    <row r="26" spans="1:11" ht="15.5" x14ac:dyDescent="0.35">
      <c r="A26" s="148" t="s">
        <v>99</v>
      </c>
      <c r="B26" s="56">
        <v>3000</v>
      </c>
      <c r="C26" s="57">
        <v>10800000</v>
      </c>
      <c r="D26" s="42"/>
      <c r="E26" s="9"/>
      <c r="F26" s="9"/>
      <c r="G26" s="43"/>
      <c r="H26" s="43"/>
      <c r="J26" s="40"/>
      <c r="K26" s="6"/>
    </row>
    <row r="27" spans="1:11" ht="15.5" x14ac:dyDescent="0.35">
      <c r="A27" s="148" t="s">
        <v>100</v>
      </c>
      <c r="B27" s="56">
        <v>3650</v>
      </c>
      <c r="C27" s="57">
        <v>12219950</v>
      </c>
      <c r="D27" s="42"/>
      <c r="E27" s="9"/>
      <c r="F27" s="9"/>
      <c r="G27" s="43"/>
      <c r="H27" s="43"/>
      <c r="J27" s="40"/>
      <c r="K27" s="6"/>
    </row>
    <row r="28" spans="1:11" ht="16" thickBot="1" x14ac:dyDescent="0.4">
      <c r="A28" s="17" t="s">
        <v>31</v>
      </c>
      <c r="B28" s="60">
        <f>SUM(B25:B27)</f>
        <v>11600</v>
      </c>
      <c r="C28" s="61">
        <f>SUM(C25:C27)</f>
        <v>43314950</v>
      </c>
      <c r="D28" s="9"/>
      <c r="E28" s="9"/>
      <c r="F28" s="9"/>
      <c r="G28" s="43"/>
      <c r="H28" s="9"/>
      <c r="J28" s="40"/>
    </row>
    <row r="29" spans="1:11" ht="15.5" x14ac:dyDescent="0.35">
      <c r="A29" s="9"/>
      <c r="B29" s="9"/>
      <c r="C29" s="9"/>
      <c r="D29" s="9"/>
      <c r="E29" s="9"/>
      <c r="F29" s="9"/>
      <c r="G29" s="9"/>
      <c r="H29" s="43"/>
      <c r="J29" s="40"/>
      <c r="K29" s="6"/>
    </row>
    <row r="30" spans="1:11" ht="16" thickBot="1" x14ac:dyDescent="0.4">
      <c r="A30" s="8" t="s">
        <v>74</v>
      </c>
      <c r="B30" s="9"/>
      <c r="C30" s="9"/>
      <c r="D30" s="9"/>
      <c r="E30" s="9"/>
      <c r="F30" s="9"/>
      <c r="G30" s="9"/>
      <c r="H30" s="9"/>
    </row>
    <row r="31" spans="1:11" ht="15.5" x14ac:dyDescent="0.35">
      <c r="A31" s="47" t="s">
        <v>56</v>
      </c>
      <c r="B31" s="28" t="s">
        <v>17</v>
      </c>
      <c r="C31" s="28" t="s">
        <v>18</v>
      </c>
      <c r="D31" s="28" t="s">
        <v>19</v>
      </c>
      <c r="E31" s="29" t="s">
        <v>20</v>
      </c>
      <c r="F31" s="9"/>
      <c r="G31" s="9"/>
      <c r="H31" s="9"/>
    </row>
    <row r="32" spans="1:11" ht="15.5" x14ac:dyDescent="0.35">
      <c r="A32" s="16" t="s">
        <v>69</v>
      </c>
      <c r="B32" s="52">
        <v>1875</v>
      </c>
      <c r="C32" s="52">
        <v>561</v>
      </c>
      <c r="D32" s="52">
        <v>1311</v>
      </c>
      <c r="E32" s="53">
        <v>3042</v>
      </c>
      <c r="F32" s="9"/>
      <c r="G32" s="9"/>
      <c r="H32" s="9"/>
    </row>
    <row r="33" spans="1:8" ht="15.5" x14ac:dyDescent="0.35">
      <c r="A33" s="12" t="s">
        <v>70</v>
      </c>
      <c r="B33" s="48">
        <v>10350</v>
      </c>
      <c r="C33" s="48">
        <v>3675</v>
      </c>
      <c r="D33" s="48">
        <v>7845</v>
      </c>
      <c r="E33" s="46">
        <v>12390</v>
      </c>
      <c r="F33" s="9"/>
      <c r="G33" s="9"/>
      <c r="H33" s="9"/>
    </row>
    <row r="34" spans="1:8" ht="15.5" x14ac:dyDescent="0.35">
      <c r="A34" s="62" t="s">
        <v>71</v>
      </c>
      <c r="B34" s="52">
        <f>B32+B33</f>
        <v>12225</v>
      </c>
      <c r="C34" s="52">
        <f t="shared" ref="C34:E34" si="0">C32+C33</f>
        <v>4236</v>
      </c>
      <c r="D34" s="52">
        <f t="shared" si="0"/>
        <v>9156</v>
      </c>
      <c r="E34" s="53">
        <f t="shared" si="0"/>
        <v>15432</v>
      </c>
      <c r="F34" s="9"/>
      <c r="G34" s="9"/>
      <c r="H34" s="9"/>
    </row>
    <row r="35" spans="1:8" ht="15.5" x14ac:dyDescent="0.35">
      <c r="A35" s="12" t="s">
        <v>72</v>
      </c>
      <c r="B35" s="48">
        <v>650</v>
      </c>
      <c r="C35" s="48">
        <v>981</v>
      </c>
      <c r="D35" s="48">
        <v>906</v>
      </c>
      <c r="E35" s="46">
        <v>3832</v>
      </c>
      <c r="F35" s="9"/>
      <c r="G35" s="9"/>
      <c r="H35" s="9"/>
    </row>
    <row r="36" spans="1:8" ht="16" thickBot="1" x14ac:dyDescent="0.4">
      <c r="A36" s="63" t="s">
        <v>73</v>
      </c>
      <c r="B36" s="54">
        <f>B34-B35</f>
        <v>11575</v>
      </c>
      <c r="C36" s="54">
        <f t="shared" ref="C36:E36" si="1">C34-C35</f>
        <v>3255</v>
      </c>
      <c r="D36" s="54">
        <f t="shared" si="1"/>
        <v>8250</v>
      </c>
      <c r="E36" s="55">
        <f t="shared" si="1"/>
        <v>11600</v>
      </c>
      <c r="F36" s="9"/>
      <c r="G36" s="9"/>
      <c r="H36" s="9"/>
    </row>
  </sheetData>
  <mergeCells count="2">
    <mergeCell ref="E4:H4"/>
    <mergeCell ref="J4:K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0"/>
  <sheetViews>
    <sheetView showGridLines="0" zoomScale="52" zoomScaleNormal="52" workbookViewId="0"/>
  </sheetViews>
  <sheetFormatPr defaultColWidth="9" defaultRowHeight="14.5" x14ac:dyDescent="0.35"/>
  <cols>
    <col min="1" max="1" width="22.36328125" style="2" customWidth="1"/>
    <col min="2" max="2" width="10.36328125" style="2" bestFit="1" customWidth="1"/>
    <col min="3" max="3" width="16.1796875" style="2" customWidth="1"/>
    <col min="4" max="4" width="6.1796875" style="2" customWidth="1"/>
    <col min="5" max="5" width="22.81640625" style="2" customWidth="1"/>
    <col min="6" max="6" width="9.453125" style="2" customWidth="1"/>
    <col min="7" max="7" width="20.7265625" style="39" customWidth="1"/>
    <col min="8" max="8" width="15.81640625" style="2" customWidth="1"/>
    <col min="9" max="9" width="11" style="2" customWidth="1"/>
    <col min="10" max="10" width="13.81640625" style="2" bestFit="1" customWidth="1"/>
    <col min="11" max="11" width="9" style="2"/>
    <col min="12" max="13" width="11.36328125" style="2" bestFit="1" customWidth="1"/>
    <col min="14" max="14" width="12.36328125" style="2" customWidth="1"/>
    <col min="15" max="16" width="8.81640625" style="2" customWidth="1"/>
    <col min="17" max="16384" width="9" style="2"/>
  </cols>
  <sheetData>
    <row r="1" spans="1:8" ht="23.5" x14ac:dyDescent="0.55000000000000004">
      <c r="A1" s="1" t="s">
        <v>58</v>
      </c>
      <c r="D1" s="1"/>
    </row>
    <row r="2" spans="1:8" ht="18.5" x14ac:dyDescent="0.45">
      <c r="D2" s="3"/>
      <c r="E2" s="5"/>
      <c r="F2" s="5"/>
    </row>
    <row r="3" spans="1:8" ht="18.5" x14ac:dyDescent="0.45">
      <c r="A3" s="3" t="s">
        <v>60</v>
      </c>
    </row>
    <row r="4" spans="1:8" ht="16" thickBot="1" x14ac:dyDescent="0.4">
      <c r="A4" s="8" t="str">
        <f>+'Bilag 4+5'!A4</f>
        <v>Bilag 4: Specifikation af det faktiske bogførte salg i 2022</v>
      </c>
      <c r="B4" s="9"/>
      <c r="C4" s="9"/>
      <c r="D4" s="9"/>
      <c r="E4" s="8" t="s">
        <v>78</v>
      </c>
      <c r="F4" s="8"/>
      <c r="G4" s="64"/>
      <c r="H4" s="64"/>
    </row>
    <row r="5" spans="1:8" ht="15.5" x14ac:dyDescent="0.35">
      <c r="A5" s="47" t="str">
        <f>+'Bilag 4+5'!A5</f>
        <v>Produkt</v>
      </c>
      <c r="B5" s="28" t="str">
        <f>+'Bilag 4+5'!B5</f>
        <v>Salg i styk</v>
      </c>
      <c r="C5" s="29" t="str">
        <f>+'Bilag 4+5'!C5</f>
        <v>Salg i kr.</v>
      </c>
      <c r="D5" s="9"/>
      <c r="E5" s="141" t="s">
        <v>75</v>
      </c>
      <c r="F5" s="142"/>
      <c r="G5" s="27" t="s">
        <v>76</v>
      </c>
      <c r="H5" s="65" t="s">
        <v>57</v>
      </c>
    </row>
    <row r="6" spans="1:8" ht="15.5" x14ac:dyDescent="0.35">
      <c r="A6" s="49" t="str">
        <f>+'Bilag 4+5'!A6</f>
        <v>A:</v>
      </c>
      <c r="B6" s="50"/>
      <c r="C6" s="51"/>
      <c r="D6" s="9"/>
      <c r="E6" s="49" t="s">
        <v>29</v>
      </c>
      <c r="F6" s="125"/>
      <c r="G6" s="73" t="s">
        <v>77</v>
      </c>
      <c r="H6" s="51"/>
    </row>
    <row r="7" spans="1:8" ht="15.5" x14ac:dyDescent="0.35">
      <c r="A7" s="13" t="str">
        <f>+'Bilag 4+5'!A7</f>
        <v>Almindelige kunder</v>
      </c>
      <c r="B7" s="48">
        <f>+'Bilag 4+5'!B7</f>
        <v>3000</v>
      </c>
      <c r="C7" s="46">
        <f>+'Bilag 4+5'!C7</f>
        <v>31200000</v>
      </c>
      <c r="D7" s="9"/>
      <c r="E7" s="13" t="s">
        <v>16</v>
      </c>
      <c r="F7" s="41"/>
      <c r="G7" s="70"/>
      <c r="H7" s="45"/>
    </row>
    <row r="8" spans="1:8" ht="15.5" x14ac:dyDescent="0.35">
      <c r="A8" s="13" t="str">
        <f>+'Bilag 4+5'!A8</f>
        <v>Storkunder</v>
      </c>
      <c r="B8" s="48">
        <f>+'Bilag 4+5'!B8</f>
        <v>1450</v>
      </c>
      <c r="C8" s="46">
        <f>+'Bilag 4+5'!C8</f>
        <v>12925500</v>
      </c>
      <c r="D8" s="9"/>
      <c r="E8" s="13" t="str">
        <f>+A8</f>
        <v>Storkunder</v>
      </c>
      <c r="F8" s="9"/>
      <c r="G8" s="74"/>
      <c r="H8" s="75"/>
    </row>
    <row r="9" spans="1:8" ht="15.5" x14ac:dyDescent="0.35">
      <c r="A9" s="13" t="str">
        <f>+'Bilag 4+5'!A9</f>
        <v>Eksport</v>
      </c>
      <c r="B9" s="48">
        <f>+'Bilag 4+5'!B9</f>
        <v>7125</v>
      </c>
      <c r="C9" s="46">
        <f>+'Bilag 4+5'!C9</f>
        <v>67511250</v>
      </c>
      <c r="D9" s="9"/>
      <c r="E9" s="13" t="str">
        <f>+A9</f>
        <v>Eksport</v>
      </c>
      <c r="F9" s="9"/>
      <c r="G9" s="74"/>
      <c r="H9" s="75"/>
    </row>
    <row r="10" spans="1:8" ht="15.5" x14ac:dyDescent="0.35">
      <c r="A10" s="16" t="str">
        <f>+'Bilag 4+5'!A10</f>
        <v xml:space="preserve">I alt </v>
      </c>
      <c r="B10" s="52">
        <f>+'Bilag 4+5'!B10</f>
        <v>11575</v>
      </c>
      <c r="C10" s="53">
        <f>+'Bilag 4+5'!C10</f>
        <v>111636750</v>
      </c>
      <c r="D10" s="9"/>
      <c r="E10" s="16"/>
      <c r="F10" s="126"/>
      <c r="G10" s="76"/>
      <c r="H10" s="77"/>
    </row>
    <row r="11" spans="1:8" ht="15.5" x14ac:dyDescent="0.35">
      <c r="A11" s="16"/>
      <c r="B11" s="52"/>
      <c r="C11" s="53"/>
      <c r="D11" s="9"/>
      <c r="E11" s="13"/>
      <c r="F11" s="9"/>
      <c r="G11" s="74"/>
      <c r="H11" s="78"/>
    </row>
    <row r="12" spans="1:8" ht="15.5" x14ac:dyDescent="0.35">
      <c r="A12" s="44" t="str">
        <f>+'Bilag 4+5'!A12</f>
        <v>B:</v>
      </c>
      <c r="B12" s="48"/>
      <c r="C12" s="46"/>
      <c r="D12" s="9"/>
      <c r="E12" s="44" t="s">
        <v>32</v>
      </c>
      <c r="F12" s="9"/>
      <c r="G12" s="74"/>
      <c r="H12" s="78"/>
    </row>
    <row r="13" spans="1:8" ht="15.5" x14ac:dyDescent="0.35">
      <c r="A13" s="13" t="str">
        <f>+'Bilag 4+5'!A13</f>
        <v>Almindelige kunder</v>
      </c>
      <c r="B13" s="48">
        <f>+'Bilag 4+5'!B13</f>
        <v>1650</v>
      </c>
      <c r="C13" s="46">
        <f>+'Bilag 4+5'!C13</f>
        <v>8745000</v>
      </c>
      <c r="D13" s="9"/>
      <c r="E13" s="13" t="s">
        <v>16</v>
      </c>
      <c r="F13" s="41"/>
      <c r="G13" s="74"/>
      <c r="H13" s="78"/>
    </row>
    <row r="14" spans="1:8" ht="15.5" x14ac:dyDescent="0.35">
      <c r="A14" s="13" t="str">
        <f>+'Bilag 4+5'!A14</f>
        <v>Storkunder</v>
      </c>
      <c r="B14" s="48">
        <f>+'Bilag 4+5'!B14</f>
        <v>855</v>
      </c>
      <c r="C14" s="46">
        <f>+'Bilag 4+5'!C14</f>
        <v>3445650</v>
      </c>
      <c r="D14" s="9"/>
      <c r="E14" s="13" t="str">
        <f>+A14</f>
        <v>Storkunder</v>
      </c>
      <c r="F14" s="9"/>
      <c r="G14" s="74"/>
      <c r="H14" s="75"/>
    </row>
    <row r="15" spans="1:8" ht="15.5" x14ac:dyDescent="0.35">
      <c r="A15" s="13" t="str">
        <f>+'Bilag 4+5'!A15</f>
        <v>Eksport</v>
      </c>
      <c r="B15" s="48">
        <f>+'Bilag 4+5'!B15</f>
        <v>750</v>
      </c>
      <c r="C15" s="46">
        <f>+'Bilag 4+5'!C15</f>
        <v>3675000</v>
      </c>
      <c r="D15" s="9"/>
      <c r="E15" s="13" t="str">
        <f>+A15</f>
        <v>Eksport</v>
      </c>
      <c r="F15" s="9"/>
      <c r="G15" s="74"/>
      <c r="H15" s="75"/>
    </row>
    <row r="16" spans="1:8" ht="15.5" x14ac:dyDescent="0.35">
      <c r="A16" s="16" t="str">
        <f>+'Bilag 4+5'!A16</f>
        <v>I alt</v>
      </c>
      <c r="B16" s="52">
        <f>+'Bilag 4+5'!B16</f>
        <v>3255</v>
      </c>
      <c r="C16" s="53">
        <f>+'Bilag 4+5'!C16</f>
        <v>15865650</v>
      </c>
      <c r="D16" s="9"/>
      <c r="E16" s="16"/>
      <c r="F16" s="126"/>
      <c r="G16" s="76"/>
      <c r="H16" s="77"/>
    </row>
    <row r="17" spans="1:8" ht="15.5" x14ac:dyDescent="0.35">
      <c r="A17" s="16"/>
      <c r="B17" s="52"/>
      <c r="C17" s="53"/>
      <c r="D17" s="9"/>
      <c r="E17" s="13"/>
      <c r="F17" s="9"/>
      <c r="G17" s="74"/>
      <c r="H17" s="78"/>
    </row>
    <row r="18" spans="1:8" ht="15.5" x14ac:dyDescent="0.35">
      <c r="A18" s="44" t="str">
        <f>+'Bilag 4+5'!A18</f>
        <v>C:</v>
      </c>
      <c r="B18" s="48"/>
      <c r="C18" s="46"/>
      <c r="D18" s="9"/>
      <c r="E18" s="44" t="s">
        <v>33</v>
      </c>
      <c r="F18" s="9"/>
      <c r="G18" s="74"/>
      <c r="H18" s="78"/>
    </row>
    <row r="19" spans="1:8" ht="15.5" x14ac:dyDescent="0.35">
      <c r="A19" s="13" t="str">
        <f>+'Bilag 4+5'!A19</f>
        <v>Almindelige kunder</v>
      </c>
      <c r="B19" s="48">
        <f>+'Bilag 4+5'!B19</f>
        <v>3000</v>
      </c>
      <c r="C19" s="46">
        <f>+'Bilag 4+5'!C19</f>
        <v>21600000</v>
      </c>
      <c r="D19" s="9"/>
      <c r="E19" s="13" t="s">
        <v>16</v>
      </c>
      <c r="F19" s="41"/>
      <c r="G19" s="74"/>
      <c r="H19" s="78"/>
    </row>
    <row r="20" spans="1:8" ht="15.5" x14ac:dyDescent="0.35">
      <c r="A20" s="13" t="str">
        <f>+'Bilag 4+5'!A20</f>
        <v>Storkunder</v>
      </c>
      <c r="B20" s="48">
        <f>+'Bilag 4+5'!B20</f>
        <v>1950</v>
      </c>
      <c r="C20" s="46">
        <f>+'Bilag 4+5'!C20</f>
        <v>13094250</v>
      </c>
      <c r="D20" s="9"/>
      <c r="E20" s="13" t="str">
        <f>+A20</f>
        <v>Storkunder</v>
      </c>
      <c r="F20" s="9"/>
      <c r="G20" s="74"/>
      <c r="H20" s="75"/>
    </row>
    <row r="21" spans="1:8" ht="15.5" x14ac:dyDescent="0.35">
      <c r="A21" s="13" t="str">
        <f>+'Bilag 4+5'!A21</f>
        <v>Eksport</v>
      </c>
      <c r="B21" s="48">
        <f>+'Bilag 4+5'!B21</f>
        <v>3300</v>
      </c>
      <c r="C21" s="46">
        <f>+'Bilag 4+5'!C21</f>
        <v>20922900</v>
      </c>
      <c r="D21" s="9"/>
      <c r="E21" s="13" t="str">
        <f>+A21</f>
        <v>Eksport</v>
      </c>
      <c r="F21" s="9"/>
      <c r="G21" s="74"/>
      <c r="H21" s="75"/>
    </row>
    <row r="22" spans="1:8" ht="15.5" x14ac:dyDescent="0.35">
      <c r="A22" s="16" t="str">
        <f>+'Bilag 4+5'!A22</f>
        <v>I alt</v>
      </c>
      <c r="B22" s="52">
        <f>+'Bilag 4+5'!B22</f>
        <v>8250</v>
      </c>
      <c r="C22" s="53">
        <f>+'Bilag 4+5'!C22</f>
        <v>55617150</v>
      </c>
      <c r="D22" s="9"/>
      <c r="E22" s="16"/>
      <c r="F22" s="126"/>
      <c r="G22" s="76"/>
      <c r="H22" s="77"/>
    </row>
    <row r="23" spans="1:8" ht="15.5" x14ac:dyDescent="0.35">
      <c r="A23" s="16"/>
      <c r="B23" s="52"/>
      <c r="C23" s="53"/>
      <c r="D23" s="9"/>
      <c r="E23" s="13"/>
      <c r="F23" s="9"/>
      <c r="G23" s="74"/>
      <c r="H23" s="78"/>
    </row>
    <row r="24" spans="1:8" ht="15.5" x14ac:dyDescent="0.35">
      <c r="A24" s="44" t="str">
        <f>+'Bilag 4+5'!A24</f>
        <v>D:</v>
      </c>
      <c r="B24" s="48"/>
      <c r="C24" s="46"/>
      <c r="D24" s="9"/>
      <c r="E24" s="44" t="s">
        <v>34</v>
      </c>
      <c r="F24" s="9"/>
      <c r="G24" s="74"/>
      <c r="H24" s="78"/>
    </row>
    <row r="25" spans="1:8" ht="15.5" x14ac:dyDescent="0.35">
      <c r="A25" s="13" t="str">
        <f>+'Bilag 4+5'!A25</f>
        <v>Almindelige kunder</v>
      </c>
      <c r="B25" s="48">
        <f>+'Bilag 4+5'!B25</f>
        <v>4950</v>
      </c>
      <c r="C25" s="46">
        <f>+'Bilag 4+5'!C25</f>
        <v>20295000</v>
      </c>
      <c r="D25" s="9"/>
      <c r="E25" s="13" t="s">
        <v>16</v>
      </c>
      <c r="F25" s="41"/>
      <c r="G25" s="74"/>
      <c r="H25" s="78"/>
    </row>
    <row r="26" spans="1:8" ht="15.5" x14ac:dyDescent="0.35">
      <c r="A26" s="13" t="str">
        <f>+'Bilag 4+5'!A26</f>
        <v>Storkunder</v>
      </c>
      <c r="B26" s="48">
        <f>+'Bilag 4+5'!B26</f>
        <v>3000</v>
      </c>
      <c r="C26" s="46">
        <f>+'Bilag 4+5'!C26</f>
        <v>10800000</v>
      </c>
      <c r="D26" s="9"/>
      <c r="E26" s="13" t="str">
        <f>+A26</f>
        <v>Storkunder</v>
      </c>
      <c r="F26" s="9"/>
      <c r="G26" s="74"/>
      <c r="H26" s="75"/>
    </row>
    <row r="27" spans="1:8" ht="15.5" x14ac:dyDescent="0.35">
      <c r="A27" s="13" t="str">
        <f>+'Bilag 4+5'!A27</f>
        <v>Eksport</v>
      </c>
      <c r="B27" s="48">
        <f>+'Bilag 4+5'!B27</f>
        <v>3650</v>
      </c>
      <c r="C27" s="46">
        <f>+'Bilag 4+5'!C27</f>
        <v>12219950</v>
      </c>
      <c r="D27" s="9"/>
      <c r="E27" s="13" t="str">
        <f>+A27</f>
        <v>Eksport</v>
      </c>
      <c r="F27" s="9"/>
      <c r="G27" s="74"/>
      <c r="H27" s="75"/>
    </row>
    <row r="28" spans="1:8" ht="16" thickBot="1" x14ac:dyDescent="0.4">
      <c r="A28" s="17" t="str">
        <f>+'Bilag 4+5'!A28</f>
        <v>I alt</v>
      </c>
      <c r="B28" s="54">
        <f>+'Bilag 4+5'!B28</f>
        <v>11600</v>
      </c>
      <c r="C28" s="55">
        <f>+'Bilag 4+5'!C28</f>
        <v>43314950</v>
      </c>
      <c r="D28" s="9"/>
      <c r="E28" s="16"/>
      <c r="F28" s="126"/>
      <c r="G28" s="73"/>
      <c r="H28" s="51"/>
    </row>
    <row r="29" spans="1:8" ht="15.5" x14ac:dyDescent="0.35">
      <c r="A29" s="9"/>
      <c r="B29" s="9"/>
      <c r="C29" s="9"/>
      <c r="D29" s="9"/>
      <c r="E29" s="13" t="s">
        <v>79</v>
      </c>
      <c r="F29" s="9"/>
      <c r="G29" s="70"/>
      <c r="H29" s="67"/>
    </row>
    <row r="30" spans="1:8" ht="16" thickBot="1" x14ac:dyDescent="0.4">
      <c r="A30" s="9"/>
      <c r="B30" s="9"/>
      <c r="C30" s="9"/>
      <c r="D30" s="9"/>
      <c r="E30" s="66" t="s">
        <v>55</v>
      </c>
      <c r="F30" s="127"/>
      <c r="G30" s="71"/>
      <c r="H30" s="68"/>
    </row>
  </sheetData>
  <mergeCells count="1">
    <mergeCell ref="E5:F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5"/>
  <sheetViews>
    <sheetView showGridLines="0" zoomScale="72" zoomScaleNormal="72" workbookViewId="0"/>
  </sheetViews>
  <sheetFormatPr defaultColWidth="8.81640625" defaultRowHeight="14.5" x14ac:dyDescent="0.35"/>
  <cols>
    <col min="1" max="1" width="32.36328125" style="2" customWidth="1"/>
    <col min="2" max="2" width="17.36328125" style="2" customWidth="1"/>
    <col min="3" max="3" width="15.1796875" style="2" customWidth="1"/>
    <col min="4" max="4" width="16.1796875" style="2" customWidth="1"/>
    <col min="5" max="5" width="17.81640625" style="2" customWidth="1"/>
    <col min="6" max="6" width="14.36328125" style="2" customWidth="1"/>
    <col min="7" max="7" width="3.6328125" style="2" customWidth="1"/>
    <col min="8" max="9" width="19.6328125" style="2" customWidth="1"/>
    <col min="10" max="16384" width="8.81640625" style="2"/>
  </cols>
  <sheetData>
    <row r="1" spans="1:9" ht="23.5" x14ac:dyDescent="0.55000000000000004">
      <c r="A1" s="1" t="s">
        <v>58</v>
      </c>
    </row>
    <row r="3" spans="1:9" ht="19" thickBot="1" x14ac:dyDescent="0.5">
      <c r="A3" s="3" t="s">
        <v>60</v>
      </c>
      <c r="H3" s="8" t="s">
        <v>98</v>
      </c>
    </row>
    <row r="4" spans="1:9" ht="16" thickBot="1" x14ac:dyDescent="0.4">
      <c r="A4" s="8" t="s">
        <v>97</v>
      </c>
      <c r="B4" s="9"/>
      <c r="C4" s="9"/>
      <c r="D4" s="9"/>
      <c r="E4" s="9"/>
      <c r="F4" s="9"/>
      <c r="G4" s="9"/>
      <c r="H4" s="69" t="s">
        <v>83</v>
      </c>
      <c r="I4" s="65" t="s">
        <v>36</v>
      </c>
    </row>
    <row r="5" spans="1:9" ht="15.5" x14ac:dyDescent="0.35">
      <c r="A5" s="47" t="str">
        <f>+'Bilag 4+5'!A31</f>
        <v>Produkt:</v>
      </c>
      <c r="B5" s="28" t="str">
        <f>+'Bilag 4+5'!B31</f>
        <v>A</v>
      </c>
      <c r="C5" s="28" t="str">
        <f>+'Bilag 4+5'!C31</f>
        <v>B</v>
      </c>
      <c r="D5" s="28" t="str">
        <f>+'Bilag 4+5'!D31</f>
        <v>C</v>
      </c>
      <c r="E5" s="29" t="str">
        <f>+'Bilag 4+5'!E31</f>
        <v>D</v>
      </c>
      <c r="F5" s="9"/>
      <c r="G5" s="9"/>
      <c r="H5" s="83" t="s">
        <v>82</v>
      </c>
      <c r="I5" s="88" t="s">
        <v>82</v>
      </c>
    </row>
    <row r="6" spans="1:9" ht="16" thickBot="1" x14ac:dyDescent="0.4">
      <c r="A6" s="17" t="s">
        <v>84</v>
      </c>
      <c r="B6" s="54"/>
      <c r="C6" s="54"/>
      <c r="D6" s="54"/>
      <c r="E6" s="55"/>
      <c r="F6" s="41"/>
      <c r="G6" s="9"/>
      <c r="H6" s="16"/>
      <c r="I6" s="51"/>
    </row>
    <row r="7" spans="1:9" ht="15.5" x14ac:dyDescent="0.35">
      <c r="A7" s="9"/>
      <c r="B7" s="9"/>
      <c r="C7" s="9"/>
      <c r="D7" s="9"/>
      <c r="E7" s="9"/>
      <c r="F7" s="9"/>
      <c r="G7" s="9"/>
      <c r="H7" s="13"/>
      <c r="I7" s="45"/>
    </row>
    <row r="8" spans="1:9" ht="16" thickBot="1" x14ac:dyDescent="0.4">
      <c r="A8" s="8" t="s">
        <v>101</v>
      </c>
      <c r="B8" s="9"/>
      <c r="C8" s="9"/>
      <c r="D8" s="9"/>
      <c r="E8" s="9"/>
      <c r="F8" s="9"/>
      <c r="G8" s="9"/>
      <c r="H8" s="13"/>
      <c r="I8" s="45"/>
    </row>
    <row r="9" spans="1:9" ht="15.5" x14ac:dyDescent="0.35">
      <c r="A9" s="47" t="str">
        <f>+'Bilag 2+3'!A12</f>
        <v>Produkt:</v>
      </c>
      <c r="B9" s="28"/>
      <c r="C9" s="28"/>
      <c r="D9" s="28"/>
      <c r="E9" s="28"/>
      <c r="F9" s="29" t="s">
        <v>91</v>
      </c>
      <c r="G9" s="9"/>
      <c r="H9" s="13"/>
      <c r="I9" s="45"/>
    </row>
    <row r="10" spans="1:9" ht="15.5" x14ac:dyDescent="0.35">
      <c r="A10" s="31" t="s">
        <v>88</v>
      </c>
      <c r="B10" s="52"/>
      <c r="C10" s="52"/>
      <c r="D10" s="52"/>
      <c r="E10" s="52"/>
      <c r="F10" s="53"/>
      <c r="G10" s="9"/>
      <c r="H10" s="13"/>
      <c r="I10" s="45"/>
    </row>
    <row r="11" spans="1:9" ht="15.5" x14ac:dyDescent="0.35">
      <c r="A11" s="80" t="s">
        <v>85</v>
      </c>
      <c r="B11" s="48"/>
      <c r="C11" s="48"/>
      <c r="D11" s="48"/>
      <c r="E11" s="48"/>
      <c r="F11" s="46"/>
      <c r="G11" s="9"/>
      <c r="H11" s="84"/>
      <c r="I11" s="57"/>
    </row>
    <row r="12" spans="1:9" ht="15.5" x14ac:dyDescent="0.35">
      <c r="A12" s="31" t="s">
        <v>89</v>
      </c>
      <c r="B12" s="52"/>
      <c r="C12" s="52"/>
      <c r="D12" s="52"/>
      <c r="E12" s="52"/>
      <c r="F12" s="53"/>
      <c r="G12" s="9"/>
      <c r="H12" s="85"/>
      <c r="I12" s="59"/>
    </row>
    <row r="13" spans="1:9" ht="15.5" x14ac:dyDescent="0.35">
      <c r="A13" s="80" t="s">
        <v>86</v>
      </c>
      <c r="B13" s="48"/>
      <c r="C13" s="48"/>
      <c r="D13" s="48"/>
      <c r="E13" s="48"/>
      <c r="F13" s="46"/>
      <c r="G13" s="9"/>
      <c r="H13" s="84"/>
      <c r="I13" s="57"/>
    </row>
    <row r="14" spans="1:9" ht="15.5" x14ac:dyDescent="0.35">
      <c r="A14" s="31" t="s">
        <v>90</v>
      </c>
      <c r="B14" s="52"/>
      <c r="C14" s="52"/>
      <c r="D14" s="52"/>
      <c r="E14" s="52"/>
      <c r="F14" s="53"/>
      <c r="G14" s="9"/>
      <c r="H14" s="85"/>
      <c r="I14" s="59"/>
    </row>
    <row r="15" spans="1:9" ht="16" thickBot="1" x14ac:dyDescent="0.4">
      <c r="A15" s="79" t="s">
        <v>87</v>
      </c>
      <c r="B15" s="82"/>
      <c r="C15" s="82"/>
      <c r="D15" s="82"/>
      <c r="E15" s="82"/>
      <c r="F15" s="81"/>
      <c r="G15" s="9"/>
      <c r="H15" s="86"/>
      <c r="I15" s="87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4"/>
  <sheetViews>
    <sheetView showGridLines="0" tabSelected="1" zoomScale="110" zoomScaleNormal="130" workbookViewId="0">
      <selection activeCell="B9" sqref="B9"/>
    </sheetView>
  </sheetViews>
  <sheetFormatPr defaultColWidth="9" defaultRowHeight="14.5" x14ac:dyDescent="0.35"/>
  <cols>
    <col min="1" max="1" width="33.453125" style="2" customWidth="1"/>
    <col min="2" max="2" width="10.453125" style="2" bestFit="1" customWidth="1"/>
    <col min="3" max="3" width="15.1796875" style="2" bestFit="1" customWidth="1"/>
    <col min="4" max="4" width="14.6328125" style="2" customWidth="1"/>
    <col min="5" max="5" width="15.81640625" style="2" customWidth="1"/>
    <col min="6" max="6" width="6.6328125" style="2" customWidth="1"/>
    <col min="7" max="7" width="18.36328125" style="2" customWidth="1"/>
    <col min="8" max="8" width="13.453125" style="2" bestFit="1" customWidth="1"/>
    <col min="9" max="9" width="10.36328125" style="2" bestFit="1" customWidth="1"/>
    <col min="10" max="16384" width="9" style="2"/>
  </cols>
  <sheetData>
    <row r="1" spans="1:10" ht="23.5" x14ac:dyDescent="0.55000000000000004">
      <c r="A1" s="1" t="s">
        <v>58</v>
      </c>
    </row>
    <row r="3" spans="1:10" ht="18.5" x14ac:dyDescent="0.45">
      <c r="A3" s="3" t="s">
        <v>60</v>
      </c>
    </row>
    <row r="4" spans="1:10" ht="16" thickBot="1" x14ac:dyDescent="0.4">
      <c r="A4" s="8" t="s">
        <v>92</v>
      </c>
      <c r="B4" s="9"/>
      <c r="C4" s="9"/>
      <c r="D4" s="9"/>
      <c r="E4" s="9"/>
      <c r="F4" s="9"/>
      <c r="G4" s="9"/>
      <c r="H4" s="9"/>
    </row>
    <row r="5" spans="1:10" ht="15.5" x14ac:dyDescent="0.35">
      <c r="A5" s="110"/>
      <c r="B5" s="143" t="s">
        <v>0</v>
      </c>
      <c r="C5" s="144"/>
      <c r="D5" s="143" t="s">
        <v>1</v>
      </c>
      <c r="E5" s="144"/>
      <c r="F5" s="143" t="s">
        <v>36</v>
      </c>
      <c r="G5" s="145"/>
      <c r="H5" s="146"/>
    </row>
    <row r="6" spans="1:10" ht="15.5" x14ac:dyDescent="0.35">
      <c r="A6" s="16"/>
      <c r="B6" s="103" t="s">
        <v>37</v>
      </c>
      <c r="C6" s="98" t="s">
        <v>38</v>
      </c>
      <c r="D6" s="103" t="s">
        <v>37</v>
      </c>
      <c r="E6" s="98" t="s">
        <v>38</v>
      </c>
      <c r="F6" s="98" t="s">
        <v>37</v>
      </c>
      <c r="G6" s="98" t="s">
        <v>38</v>
      </c>
      <c r="H6" s="77" t="s">
        <v>39</v>
      </c>
    </row>
    <row r="7" spans="1:10" ht="15.5" x14ac:dyDescent="0.35">
      <c r="A7" s="49" t="s">
        <v>40</v>
      </c>
      <c r="B7" s="104"/>
      <c r="C7" s="50"/>
      <c r="D7" s="104"/>
      <c r="E7" s="50"/>
      <c r="F7" s="50"/>
      <c r="G7" s="50"/>
      <c r="H7" s="51"/>
    </row>
    <row r="8" spans="1:10" ht="15.5" x14ac:dyDescent="0.35">
      <c r="A8" s="13" t="s">
        <v>17</v>
      </c>
      <c r="B8" s="105"/>
      <c r="C8" s="99"/>
      <c r="D8" s="105"/>
      <c r="E8" s="99"/>
      <c r="F8" s="131"/>
      <c r="G8" s="99"/>
      <c r="H8" s="95"/>
      <c r="I8" s="6"/>
    </row>
    <row r="9" spans="1:10" ht="15.5" x14ac:dyDescent="0.35">
      <c r="A9" s="13" t="s">
        <v>18</v>
      </c>
      <c r="B9" s="105"/>
      <c r="C9" s="99"/>
      <c r="D9" s="105"/>
      <c r="E9" s="99"/>
      <c r="F9" s="131"/>
      <c r="G9" s="99"/>
      <c r="H9" s="95"/>
      <c r="I9" s="6"/>
    </row>
    <row r="10" spans="1:10" ht="15.5" x14ac:dyDescent="0.35">
      <c r="A10" s="13" t="s">
        <v>19</v>
      </c>
      <c r="B10" s="105"/>
      <c r="C10" s="99"/>
      <c r="D10" s="105"/>
      <c r="E10" s="99"/>
      <c r="F10" s="131"/>
      <c r="G10" s="99"/>
      <c r="H10" s="95"/>
      <c r="I10" s="6"/>
    </row>
    <row r="11" spans="1:10" ht="15.5" x14ac:dyDescent="0.35">
      <c r="A11" s="13" t="s">
        <v>20</v>
      </c>
      <c r="B11" s="105"/>
      <c r="C11" s="102"/>
      <c r="D11" s="105"/>
      <c r="E11" s="102"/>
      <c r="F11" s="131"/>
      <c r="G11" s="99"/>
      <c r="H11" s="95"/>
      <c r="I11" s="6"/>
    </row>
    <row r="12" spans="1:10" ht="15.5" x14ac:dyDescent="0.35">
      <c r="A12" s="49" t="s">
        <v>31</v>
      </c>
      <c r="B12" s="106"/>
      <c r="C12" s="111"/>
      <c r="D12" s="106"/>
      <c r="E12" s="94"/>
      <c r="F12" s="106"/>
      <c r="G12" s="111"/>
      <c r="H12" s="96"/>
    </row>
    <row r="13" spans="1:10" ht="15.5" x14ac:dyDescent="0.35">
      <c r="A13" s="13" t="s">
        <v>81</v>
      </c>
      <c r="B13" s="105"/>
      <c r="C13" s="112"/>
      <c r="D13" s="105"/>
      <c r="E13" s="90"/>
      <c r="F13" s="105"/>
      <c r="G13" s="112"/>
      <c r="H13" s="95"/>
    </row>
    <row r="14" spans="1:10" ht="15.5" x14ac:dyDescent="0.35">
      <c r="A14" s="13" t="s">
        <v>95</v>
      </c>
      <c r="B14" s="105"/>
      <c r="C14" s="112"/>
      <c r="D14" s="132"/>
      <c r="E14" s="90"/>
      <c r="F14" s="105"/>
      <c r="G14" s="112"/>
      <c r="H14" s="95"/>
      <c r="I14" s="6"/>
      <c r="J14" s="6"/>
    </row>
    <row r="15" spans="1:10" ht="15.5" x14ac:dyDescent="0.35">
      <c r="A15" s="49" t="s">
        <v>41</v>
      </c>
      <c r="B15" s="133"/>
      <c r="C15" s="111"/>
      <c r="D15" s="133"/>
      <c r="E15" s="94"/>
      <c r="F15" s="115"/>
      <c r="G15" s="111"/>
      <c r="H15" s="152"/>
      <c r="J15" s="151"/>
    </row>
    <row r="16" spans="1:10" ht="15.5" x14ac:dyDescent="0.35">
      <c r="A16" s="49" t="s">
        <v>42</v>
      </c>
      <c r="B16" s="104"/>
      <c r="C16" s="113"/>
      <c r="D16" s="104"/>
      <c r="E16" s="100"/>
      <c r="F16" s="104"/>
      <c r="G16" s="113"/>
      <c r="H16" s="51"/>
    </row>
    <row r="17" spans="1:10" ht="15.5" x14ac:dyDescent="0.35">
      <c r="A17" s="13" t="s">
        <v>43</v>
      </c>
      <c r="B17" s="108"/>
      <c r="C17" s="112"/>
      <c r="D17" s="107"/>
      <c r="E17" s="90"/>
      <c r="F17" s="108"/>
      <c r="G17" s="112"/>
      <c r="H17" s="95"/>
    </row>
    <row r="18" spans="1:10" ht="15.5" x14ac:dyDescent="0.35">
      <c r="A18" s="13" t="s">
        <v>44</v>
      </c>
      <c r="B18" s="108"/>
      <c r="C18" s="112"/>
      <c r="D18" s="108"/>
      <c r="E18" s="90"/>
      <c r="F18" s="108"/>
      <c r="G18" s="112"/>
      <c r="H18" s="95"/>
    </row>
    <row r="19" spans="1:10" ht="15.5" x14ac:dyDescent="0.35">
      <c r="A19" s="16" t="s">
        <v>31</v>
      </c>
      <c r="B19" s="134"/>
      <c r="C19" s="114"/>
      <c r="D19" s="134"/>
      <c r="E19" s="93"/>
      <c r="F19" s="104"/>
      <c r="G19" s="114"/>
      <c r="H19" s="153"/>
      <c r="J19" s="89"/>
    </row>
    <row r="20" spans="1:10" ht="15.5" x14ac:dyDescent="0.35">
      <c r="A20" s="49" t="s">
        <v>45</v>
      </c>
      <c r="B20" s="104"/>
      <c r="C20" s="100"/>
      <c r="D20" s="104"/>
      <c r="E20" s="100"/>
      <c r="F20" s="104"/>
      <c r="G20" s="100"/>
      <c r="H20" s="51"/>
    </row>
    <row r="21" spans="1:10" ht="15.5" x14ac:dyDescent="0.35">
      <c r="A21" s="13" t="s">
        <v>46</v>
      </c>
      <c r="B21" s="105"/>
      <c r="C21" s="112"/>
      <c r="D21" s="105"/>
      <c r="E21" s="90"/>
      <c r="F21" s="105"/>
      <c r="G21" s="112"/>
      <c r="H21" s="45"/>
    </row>
    <row r="22" spans="1:10" ht="15.5" x14ac:dyDescent="0.35">
      <c r="A22" s="13" t="s">
        <v>47</v>
      </c>
      <c r="B22" s="105"/>
      <c r="C22" s="112"/>
      <c r="D22" s="105"/>
      <c r="E22" s="90"/>
      <c r="F22" s="105"/>
      <c r="G22" s="112"/>
      <c r="H22" s="45"/>
    </row>
    <row r="23" spans="1:10" ht="15.5" x14ac:dyDescent="0.35">
      <c r="A23" s="16" t="s">
        <v>31</v>
      </c>
      <c r="B23" s="109"/>
      <c r="C23" s="114"/>
      <c r="D23" s="109"/>
      <c r="E23" s="93"/>
      <c r="F23" s="116"/>
      <c r="G23" s="114"/>
      <c r="H23" s="135"/>
    </row>
    <row r="24" spans="1:10" ht="15.5" x14ac:dyDescent="0.35">
      <c r="A24" s="49" t="s">
        <v>80</v>
      </c>
      <c r="B24" s="133"/>
      <c r="C24" s="111"/>
      <c r="D24" s="133"/>
      <c r="E24" s="94"/>
      <c r="F24" s="115"/>
      <c r="G24" s="111"/>
      <c r="H24" s="152"/>
      <c r="J24" s="89"/>
    </row>
    <row r="25" spans="1:10" ht="15.5" x14ac:dyDescent="0.35">
      <c r="A25" s="16" t="s">
        <v>48</v>
      </c>
      <c r="B25" s="104"/>
      <c r="C25" s="114"/>
      <c r="D25" s="104"/>
      <c r="E25" s="93"/>
      <c r="F25" s="104"/>
      <c r="G25" s="114"/>
      <c r="H25" s="97"/>
    </row>
    <row r="26" spans="1:10" ht="15.5" x14ac:dyDescent="0.35">
      <c r="A26" s="44" t="s">
        <v>49</v>
      </c>
      <c r="B26" s="136"/>
      <c r="C26" s="91"/>
      <c r="D26" s="136"/>
      <c r="E26" s="91"/>
      <c r="F26" s="72"/>
      <c r="G26" s="91"/>
      <c r="H26" s="154"/>
      <c r="J26" s="89"/>
    </row>
    <row r="27" spans="1:10" ht="15.5" x14ac:dyDescent="0.35">
      <c r="A27" s="16" t="s">
        <v>50</v>
      </c>
      <c r="B27" s="104"/>
      <c r="C27" s="101"/>
      <c r="D27" s="104"/>
      <c r="E27" s="101"/>
      <c r="F27" s="104"/>
      <c r="G27" s="101"/>
      <c r="H27" s="51"/>
    </row>
    <row r="28" spans="1:10" ht="15.5" x14ac:dyDescent="0.35">
      <c r="A28" s="13" t="s">
        <v>96</v>
      </c>
      <c r="B28" s="108"/>
      <c r="C28" s="112"/>
      <c r="D28" s="108"/>
      <c r="E28" s="90"/>
      <c r="F28" s="108"/>
      <c r="G28" s="112"/>
      <c r="H28" s="95"/>
    </row>
    <row r="29" spans="1:10" ht="15.5" x14ac:dyDescent="0.35">
      <c r="A29" s="13" t="s">
        <v>9</v>
      </c>
      <c r="B29" s="108"/>
      <c r="C29" s="112"/>
      <c r="D29" s="108"/>
      <c r="E29" s="90"/>
      <c r="F29" s="108"/>
      <c r="G29" s="112"/>
      <c r="H29" s="95"/>
    </row>
    <row r="30" spans="1:10" ht="15.5" x14ac:dyDescent="0.35">
      <c r="A30" s="13" t="s">
        <v>10</v>
      </c>
      <c r="B30" s="108"/>
      <c r="C30" s="112"/>
      <c r="D30" s="108"/>
      <c r="E30" s="90"/>
      <c r="F30" s="108"/>
      <c r="G30" s="112"/>
      <c r="H30" s="95"/>
    </row>
    <row r="31" spans="1:10" ht="15.5" x14ac:dyDescent="0.35">
      <c r="A31" s="13" t="s">
        <v>93</v>
      </c>
      <c r="B31" s="108"/>
      <c r="C31" s="112"/>
      <c r="D31" s="108"/>
      <c r="E31" s="90"/>
      <c r="F31" s="108"/>
      <c r="G31" s="112"/>
      <c r="H31" s="95"/>
    </row>
    <row r="32" spans="1:10" ht="15.5" x14ac:dyDescent="0.35">
      <c r="A32" s="13" t="s">
        <v>11</v>
      </c>
      <c r="B32" s="108"/>
      <c r="C32" s="112"/>
      <c r="D32" s="108"/>
      <c r="E32" s="90"/>
      <c r="F32" s="108"/>
      <c r="G32" s="112"/>
      <c r="H32" s="95"/>
    </row>
    <row r="33" spans="1:10" ht="15.5" x14ac:dyDescent="0.35">
      <c r="A33" s="13" t="s">
        <v>13</v>
      </c>
      <c r="B33" s="108"/>
      <c r="C33" s="90"/>
      <c r="D33" s="108"/>
      <c r="E33" s="90"/>
      <c r="F33" s="108"/>
      <c r="G33" s="90"/>
      <c r="H33" s="95"/>
    </row>
    <row r="34" spans="1:10" ht="15.5" x14ac:dyDescent="0.35">
      <c r="A34" s="16" t="s">
        <v>31</v>
      </c>
      <c r="B34" s="104"/>
      <c r="C34" s="114"/>
      <c r="D34" s="104"/>
      <c r="E34" s="93"/>
      <c r="F34" s="104"/>
      <c r="G34" s="114"/>
      <c r="H34" s="97"/>
    </row>
    <row r="35" spans="1:10" ht="15.5" x14ac:dyDescent="0.35">
      <c r="A35" s="119" t="s">
        <v>51</v>
      </c>
      <c r="B35" s="137"/>
      <c r="C35" s="91"/>
      <c r="D35" s="136"/>
      <c r="E35" s="91"/>
      <c r="F35" s="72"/>
      <c r="G35" s="91"/>
      <c r="H35" s="154"/>
      <c r="J35" s="89"/>
    </row>
    <row r="36" spans="1:10" ht="15.5" x14ac:dyDescent="0.35">
      <c r="A36" s="13" t="s">
        <v>52</v>
      </c>
      <c r="B36" s="104"/>
      <c r="C36" s="114"/>
      <c r="D36" s="104"/>
      <c r="E36" s="93"/>
      <c r="F36" s="104"/>
      <c r="G36" s="114"/>
      <c r="H36" s="97"/>
    </row>
    <row r="37" spans="1:10" ht="15.5" x14ac:dyDescent="0.35">
      <c r="A37" s="44" t="s">
        <v>53</v>
      </c>
      <c r="B37" s="136"/>
      <c r="C37" s="91"/>
      <c r="D37" s="136"/>
      <c r="E37" s="91"/>
      <c r="F37" s="72"/>
      <c r="G37" s="91"/>
      <c r="H37" s="154"/>
      <c r="J37" s="89"/>
    </row>
    <row r="38" spans="1:10" ht="15.5" x14ac:dyDescent="0.35">
      <c r="A38" s="156" t="s">
        <v>54</v>
      </c>
      <c r="B38" s="157"/>
      <c r="C38" s="158"/>
      <c r="D38" s="157"/>
      <c r="E38" s="159"/>
      <c r="F38" s="157"/>
      <c r="G38" s="158"/>
      <c r="H38" s="160"/>
    </row>
    <row r="39" spans="1:10" ht="16" thickBot="1" x14ac:dyDescent="0.4">
      <c r="A39" s="117" t="s">
        <v>15</v>
      </c>
      <c r="B39" s="138"/>
      <c r="C39" s="92"/>
      <c r="D39" s="138"/>
      <c r="E39" s="92"/>
      <c r="F39" s="118"/>
      <c r="G39" s="92"/>
      <c r="H39" s="155"/>
      <c r="J39" s="89"/>
    </row>
    <row r="40" spans="1:10" x14ac:dyDescent="0.35">
      <c r="C40" s="39"/>
      <c r="D40" s="39"/>
    </row>
    <row r="42" spans="1:10" x14ac:dyDescent="0.35">
      <c r="C42" s="39"/>
      <c r="D42" s="39"/>
    </row>
    <row r="43" spans="1:10" x14ac:dyDescent="0.35">
      <c r="C43" s="39"/>
      <c r="D43" s="39"/>
    </row>
    <row r="44" spans="1:10" x14ac:dyDescent="0.35">
      <c r="C44" s="39"/>
      <c r="D44" s="39"/>
    </row>
  </sheetData>
  <mergeCells count="3">
    <mergeCell ref="B5:C5"/>
    <mergeCell ref="D5:E5"/>
    <mergeCell ref="F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Bilag 1</vt:lpstr>
      <vt:lpstr>Bilag 2+3</vt:lpstr>
      <vt:lpstr>Bilag 4+5</vt:lpstr>
      <vt:lpstr>Beregnede salgsrabatter</vt:lpstr>
      <vt:lpstr>Beregnede afvigelse i VO</vt:lpstr>
      <vt:lpstr>Løsning spg. 9.4.2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Priess</dc:creator>
  <cp:lastModifiedBy>Jeanette Willert</cp:lastModifiedBy>
  <dcterms:created xsi:type="dcterms:W3CDTF">2018-02-08T15:09:38Z</dcterms:created>
  <dcterms:modified xsi:type="dcterms:W3CDTF">2023-08-14T14:41:47Z</dcterms:modified>
</cp:coreProperties>
</file>