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56" windowWidth="10860" windowHeight="5640"/>
  </bookViews>
  <sheets>
    <sheet name="Inv opg 1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'Inv opg 11'!$A$1:$H$114</definedName>
  </definedNames>
  <calcPr calcId="125725"/>
</workbook>
</file>

<file path=xl/calcChain.xml><?xml version="1.0" encoding="utf-8"?>
<calcChain xmlns="http://schemas.openxmlformats.org/spreadsheetml/2006/main">
  <c r="B63" i="1"/>
  <c r="B64" s="1"/>
  <c r="C60"/>
  <c r="C62" s="1"/>
  <c r="C64" s="1"/>
  <c r="C76" s="1"/>
  <c r="C84" s="1"/>
  <c r="C85" s="1"/>
  <c r="E40"/>
  <c r="C47"/>
  <c r="C45"/>
  <c r="C44"/>
  <c r="D32"/>
  <c r="E32" s="1"/>
  <c r="F32" s="1"/>
  <c r="C32"/>
  <c r="B32"/>
  <c r="E24"/>
  <c r="E23"/>
  <c r="E16"/>
  <c r="E14"/>
  <c r="E13"/>
  <c r="E15" s="1"/>
  <c r="E17" s="1"/>
  <c r="E25" l="1"/>
  <c r="C49"/>
  <c r="B76"/>
  <c r="E34"/>
  <c r="D60"/>
  <c r="D62" l="1"/>
  <c r="D64" s="1"/>
  <c r="E60"/>
  <c r="B77"/>
  <c r="B84"/>
  <c r="B85" s="1"/>
  <c r="B86" s="1"/>
  <c r="B93" l="1"/>
  <c r="C77"/>
  <c r="C86"/>
  <c r="B94"/>
  <c r="D76"/>
  <c r="D84" s="1"/>
  <c r="D85" s="1"/>
  <c r="F60"/>
  <c r="F62" s="1"/>
  <c r="F64" s="1"/>
  <c r="F76" s="1"/>
  <c r="F84" s="1"/>
  <c r="F85" s="1"/>
  <c r="E62"/>
  <c r="E64" s="1"/>
  <c r="E76" s="1"/>
  <c r="E84" s="1"/>
  <c r="E85" s="1"/>
  <c r="E66" l="1"/>
  <c r="E68" s="1"/>
  <c r="D86"/>
  <c r="C94"/>
  <c r="C93"/>
  <c r="D77"/>
  <c r="E70"/>
  <c r="D93" l="1"/>
  <c r="E77"/>
  <c r="E86"/>
  <c r="D94"/>
  <c r="E94" l="1"/>
  <c r="F86"/>
  <c r="F94" s="1"/>
  <c r="E93"/>
  <c r="F77"/>
  <c r="F93" s="1"/>
</calcChain>
</file>

<file path=xl/sharedStrings.xml><?xml version="1.0" encoding="utf-8"?>
<sst xmlns="http://schemas.openxmlformats.org/spreadsheetml/2006/main" count="89" uniqueCount="59">
  <si>
    <t>Opgave 11. Er en investering fordelagtig?</t>
  </si>
  <si>
    <t>Data:</t>
  </si>
  <si>
    <t>Anskaffelsessum</t>
  </si>
  <si>
    <t>Scrapværdi</t>
  </si>
  <si>
    <t>Levetid</t>
  </si>
  <si>
    <t>Kalkulationsrentefod</t>
  </si>
  <si>
    <t>Indtægtsforøgelse</t>
  </si>
  <si>
    <t>Vedligeholdelse</t>
  </si>
  <si>
    <t>p.a.</t>
  </si>
  <si>
    <t>kr.</t>
  </si>
  <si>
    <t>år</t>
  </si>
  <si>
    <t>kr/år</t>
  </si>
  <si>
    <t>Spørgsmål 1.</t>
  </si>
  <si>
    <t>Årlig intægt = Årlig besparelse</t>
  </si>
  <si>
    <t>Årlig omkostningsforøgelse</t>
  </si>
  <si>
    <t>Årlig nettobesparelse</t>
  </si>
  <si>
    <t>Gennemsnitlig årlig nettobesparelse</t>
  </si>
  <si>
    <t>Da den årlige nettobesparelse er negativ, er investeringen ufordelagtig.</t>
  </si>
  <si>
    <t>Spørgsmål 2.</t>
  </si>
  <si>
    <t>PV af løbende besparelser</t>
  </si>
  <si>
    <t>Investeringsudgift</t>
  </si>
  <si>
    <t>Kapitalværdi</t>
  </si>
  <si>
    <t>Da kapitalværdien er negativ, er investeringen ufordelagtig.</t>
  </si>
  <si>
    <t>Spørgsmål 3.</t>
  </si>
  <si>
    <t>År</t>
  </si>
  <si>
    <t>Betaling</t>
  </si>
  <si>
    <t>Intern rente</t>
  </si>
  <si>
    <t>Da den interne rente er mindre end kalkulationrentefoden, er investeringen ufordelagtig.</t>
  </si>
  <si>
    <t>Spørgsmål 4.</t>
  </si>
  <si>
    <t>Simpel payoff</t>
  </si>
  <si>
    <t>Rentekorrigeret payoff beregnes ved hjælp af Goal Seek (målsøgning):</t>
  </si>
  <si>
    <t>Model:</t>
  </si>
  <si>
    <t xml:space="preserve">Rente </t>
  </si>
  <si>
    <t>Årlig besparelse</t>
  </si>
  <si>
    <t>Periode</t>
  </si>
  <si>
    <t>Da tilbagebetalingstiden er større end</t>
  </si>
  <si>
    <t>levetiden, er investeringen ufordelagtig.</t>
  </si>
  <si>
    <t>Spørgsmål 5</t>
  </si>
  <si>
    <t>Betalingsoversigt:</t>
  </si>
  <si>
    <t>Lønudgift</t>
  </si>
  <si>
    <t>Øget vedl.</t>
  </si>
  <si>
    <t>Nettobesp.</t>
  </si>
  <si>
    <t>Inv. udgift</t>
  </si>
  <si>
    <t>Nettobet.</t>
  </si>
  <si>
    <t>a) Kapitalværdi, NPV</t>
  </si>
  <si>
    <t>b) Gennemsnitlige årlige betalinger, PMT</t>
  </si>
  <si>
    <t>c) Intern rente</t>
  </si>
  <si>
    <t>d) Pay back tid</t>
  </si>
  <si>
    <t>Statisk</t>
  </si>
  <si>
    <t>Målt i hele år er payback</t>
  </si>
  <si>
    <t>Lineær interpolation giver</t>
  </si>
  <si>
    <t>Dynamisk</t>
  </si>
  <si>
    <t>Summeret</t>
  </si>
  <si>
    <t>Nuværdi</t>
  </si>
  <si>
    <t>Alm pay-b</t>
  </si>
  <si>
    <t>Dyn pay-b</t>
  </si>
  <si>
    <t xml:space="preserve"> - Kapitaltjeneste</t>
  </si>
  <si>
    <t>Ny antagelse: Årlig lønstigning</t>
  </si>
  <si>
    <t>Payback - tiderne kan illustreres grafisk ud fra følgende talserier. (Der er brugt XY diagram)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</si>
</sst>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3" fontId="6" fillId="0" borderId="0" xfId="0" applyNumberFormat="1" applyFont="1"/>
    <xf numFmtId="3" fontId="4" fillId="0" borderId="0" xfId="0" applyNumberFormat="1" applyFont="1" applyBorder="1"/>
    <xf numFmtId="3" fontId="4" fillId="0" borderId="2" xfId="0" applyNumberFormat="1" applyFont="1" applyBorder="1"/>
    <xf numFmtId="0" fontId="4" fillId="0" borderId="1" xfId="0" applyFont="1" applyBorder="1"/>
    <xf numFmtId="0" fontId="4" fillId="0" borderId="5" xfId="0" applyFont="1" applyBorder="1"/>
    <xf numFmtId="0" fontId="4" fillId="0" borderId="6" xfId="0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10" fontId="4" fillId="0" borderId="2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4" fillId="0" borderId="7" xfId="0" applyNumberFormat="1" applyFont="1" applyBorder="1"/>
    <xf numFmtId="0" fontId="4" fillId="0" borderId="4" xfId="0" applyFont="1" applyBorder="1"/>
    <xf numFmtId="3" fontId="4" fillId="0" borderId="4" xfId="0" applyNumberFormat="1" applyFont="1" applyBorder="1"/>
    <xf numFmtId="3" fontId="4" fillId="0" borderId="10" xfId="0" applyNumberFormat="1" applyFont="1" applyBorder="1"/>
    <xf numFmtId="0" fontId="4" fillId="0" borderId="11" xfId="0" applyFont="1" applyBorder="1"/>
    <xf numFmtId="3" fontId="4" fillId="0" borderId="11" xfId="0" applyNumberFormat="1" applyFont="1" applyBorder="1"/>
    <xf numFmtId="3" fontId="4" fillId="0" borderId="8" xfId="0" applyNumberFormat="1" applyFont="1" applyBorder="1"/>
    <xf numFmtId="0" fontId="4" fillId="0" borderId="10" xfId="0" applyFont="1" applyBorder="1"/>
    <xf numFmtId="3" fontId="4" fillId="0" borderId="1" xfId="0" applyNumberFormat="1" applyFont="1" applyBorder="1"/>
    <xf numFmtId="0" fontId="4" fillId="0" borderId="2" xfId="0" applyFont="1" applyBorder="1"/>
    <xf numFmtId="3" fontId="4" fillId="0" borderId="9" xfId="0" applyNumberFormat="1" applyFont="1" applyBorder="1"/>
    <xf numFmtId="3" fontId="4" fillId="2" borderId="2" xfId="0" applyNumberFormat="1" applyFont="1" applyFill="1" applyBorder="1"/>
    <xf numFmtId="10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3" borderId="0" xfId="0" applyFont="1" applyFill="1"/>
    <xf numFmtId="9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plotArea>
      <c:layout>
        <c:manualLayout>
          <c:layoutTarget val="inner"/>
          <c:xMode val="edge"/>
          <c:yMode val="edge"/>
          <c:x val="0.27240191042561052"/>
          <c:y val="0.2028986943067074"/>
          <c:w val="0.6827968938957738"/>
          <c:h val="0.59420331904107149"/>
        </c:manualLayout>
      </c:layout>
      <c:scatterChart>
        <c:scatterStyle val="smoothMarker"/>
        <c:ser>
          <c:idx val="0"/>
          <c:order val="0"/>
          <c:tx>
            <c:v>Simpel pay-back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'Inv opg 11'!$B$92:$F$92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'Inv opg 11'!$B$93:$F$93</c:f>
              <c:numCache>
                <c:formatCode>#,##0</c:formatCode>
                <c:ptCount val="5"/>
                <c:pt idx="0">
                  <c:v>-600000</c:v>
                </c:pt>
                <c:pt idx="1">
                  <c:v>-400000</c:v>
                </c:pt>
                <c:pt idx="2">
                  <c:v>-177999.99999999997</c:v>
                </c:pt>
                <c:pt idx="3">
                  <c:v>68200.000000000087</c:v>
                </c:pt>
                <c:pt idx="4">
                  <c:v>341020.00000000023</c:v>
                </c:pt>
              </c:numCache>
            </c:numRef>
          </c:yVal>
          <c:smooth val="1"/>
        </c:ser>
        <c:ser>
          <c:idx val="1"/>
          <c:order val="1"/>
          <c:tx>
            <c:v>Rentekorrigeret pay-back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'Inv opg 11'!$B$92:$F$92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'Inv opg 11'!$B$94:$F$94</c:f>
              <c:numCache>
                <c:formatCode>#,##0</c:formatCode>
                <c:ptCount val="5"/>
                <c:pt idx="0">
                  <c:v>-600000</c:v>
                </c:pt>
                <c:pt idx="1">
                  <c:v>-426086.95652173914</c:v>
                </c:pt>
                <c:pt idx="2">
                  <c:v>-258223.06238185251</c:v>
                </c:pt>
                <c:pt idx="3">
                  <c:v>-96342.565957096958</c:v>
                </c:pt>
                <c:pt idx="4">
                  <c:v>59643.154505594488</c:v>
                </c:pt>
              </c:numCache>
            </c:numRef>
          </c:yVal>
          <c:smooth val="1"/>
        </c:ser>
        <c:axId val="74988928"/>
        <c:axId val="82860288"/>
      </c:scatterChart>
      <c:valAx>
        <c:axId val="7498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År</a:t>
                </a:r>
              </a:p>
            </c:rich>
          </c:tx>
          <c:layout>
            <c:manualLayout>
              <c:xMode val="edge"/>
              <c:yMode val="edge"/>
              <c:x val="0.58781464881315948"/>
              <c:y val="0.843478857760740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2860288"/>
        <c:crosses val="autoZero"/>
        <c:crossBetween val="midCat"/>
      </c:valAx>
      <c:valAx>
        <c:axId val="828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Kapitalværdi</a:t>
                </a:r>
              </a:p>
            </c:rich>
          </c:tx>
          <c:layout>
            <c:manualLayout>
              <c:xMode val="edge"/>
              <c:yMode val="edge"/>
              <c:x val="3.4050238803201315E-2"/>
              <c:y val="0.3188408053391116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4988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06106676513981E-2"/>
          <c:y val="2.8985527758101048E-2"/>
          <c:w val="0.84408749875304301"/>
          <c:h val="8.98551360501132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251460</xdr:colOff>
      <xdr:row>40</xdr:row>
      <xdr:rowOff>152400</xdr:rowOff>
    </xdr:from>
    <xdr:to>
      <xdr:col>10</xdr:col>
      <xdr:colOff>525780</xdr:colOff>
      <xdr:row>50</xdr:row>
      <xdr:rowOff>68580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32020" y="7239000"/>
          <a:ext cx="2712720" cy="169164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243840</xdr:colOff>
      <xdr:row>95</xdr:row>
      <xdr:rowOff>160020</xdr:rowOff>
    </xdr:from>
    <xdr:to>
      <xdr:col>7</xdr:col>
      <xdr:colOff>60960</xdr:colOff>
      <xdr:row>111</xdr:row>
      <xdr:rowOff>106680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701040</xdr:colOff>
      <xdr:row>99</xdr:row>
      <xdr:rowOff>91440</xdr:rowOff>
    </xdr:from>
    <xdr:to>
      <xdr:col>4</xdr:col>
      <xdr:colOff>701040</xdr:colOff>
      <xdr:row>102</xdr:row>
      <xdr:rowOff>45720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3627120" y="1720596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oneCellAnchor>
    <xdr:from>
      <xdr:col>4</xdr:col>
      <xdr:colOff>563880</xdr:colOff>
      <xdr:row>98</xdr:row>
      <xdr:rowOff>76200</xdr:rowOff>
    </xdr:from>
    <xdr:ext cx="243840" cy="1905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489960" y="17023080"/>
          <a:ext cx="24384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2,7</a:t>
          </a:r>
        </a:p>
      </xdr:txBody>
    </xdr:sp>
    <xdr:clientData/>
  </xdr:oneCellAnchor>
  <xdr:twoCellAnchor>
    <xdr:from>
      <xdr:col>5</xdr:col>
      <xdr:colOff>365760</xdr:colOff>
      <xdr:row>102</xdr:row>
      <xdr:rowOff>76200</xdr:rowOff>
    </xdr:from>
    <xdr:to>
      <xdr:col>5</xdr:col>
      <xdr:colOff>373380</xdr:colOff>
      <xdr:row>104</xdr:row>
      <xdr:rowOff>60960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 flipV="1">
          <a:off x="4137660" y="17693640"/>
          <a:ext cx="762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5</xdr:col>
      <xdr:colOff>243840</xdr:colOff>
      <xdr:row>104</xdr:row>
      <xdr:rowOff>137160</xdr:rowOff>
    </xdr:from>
    <xdr:to>
      <xdr:col>5</xdr:col>
      <xdr:colOff>586740</xdr:colOff>
      <xdr:row>106</xdr:row>
      <xdr:rowOff>30480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015740" y="18089880"/>
          <a:ext cx="3429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3,6</a:t>
          </a:r>
        </a:p>
      </xdr:txBody>
    </xdr:sp>
    <xdr:clientData/>
  </xdr:twoCellAnchor>
  <xdr:twoCellAnchor editAs="oneCell">
    <xdr:from>
      <xdr:col>6</xdr:col>
      <xdr:colOff>403860</xdr:colOff>
      <xdr:row>84</xdr:row>
      <xdr:rowOff>144780</xdr:rowOff>
    </xdr:from>
    <xdr:to>
      <xdr:col>7</xdr:col>
      <xdr:colOff>22860</xdr:colOff>
      <xdr:row>86</xdr:row>
      <xdr:rowOff>15240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884420" y="14729460"/>
          <a:ext cx="22860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</a:t>
          </a:r>
        </a:p>
      </xdr:txBody>
    </xdr:sp>
    <xdr:clientData/>
  </xdr:twoCellAnchor>
  <xdr:twoCellAnchor>
    <xdr:from>
      <xdr:col>6</xdr:col>
      <xdr:colOff>60960</xdr:colOff>
      <xdr:row>85</xdr:row>
      <xdr:rowOff>68580</xdr:rowOff>
    </xdr:from>
    <xdr:to>
      <xdr:col>6</xdr:col>
      <xdr:colOff>365760</xdr:colOff>
      <xdr:row>85</xdr:row>
      <xdr:rowOff>68580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 flipH="1" flipV="1">
          <a:off x="4541520" y="148209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Normal="100" workbookViewId="0"/>
  </sheetViews>
  <sheetFormatPr defaultRowHeight="13.2"/>
  <cols>
    <col min="1" max="1" width="10.5546875" customWidth="1"/>
    <col min="2" max="2" width="9.6640625" customWidth="1"/>
    <col min="3" max="3" width="12.44140625" customWidth="1"/>
    <col min="4" max="4" width="11" customWidth="1"/>
    <col min="5" max="5" width="12.33203125" customWidth="1"/>
    <col min="6" max="6" width="10.33203125" customWidth="1"/>
  </cols>
  <sheetData>
    <row r="1" spans="1:6" ht="15.6">
      <c r="A1" s="1" t="s">
        <v>0</v>
      </c>
    </row>
    <row r="3" spans="1:6" ht="14.4">
      <c r="A3" s="2" t="s">
        <v>1</v>
      </c>
      <c r="B3" s="3"/>
      <c r="C3" s="3"/>
      <c r="D3" s="3"/>
      <c r="E3" s="3"/>
      <c r="F3" s="3"/>
    </row>
    <row r="4" spans="1:6" ht="13.8">
      <c r="A4" s="3" t="s">
        <v>5</v>
      </c>
      <c r="B4" s="3"/>
      <c r="C4" s="4">
        <v>0.15</v>
      </c>
      <c r="D4" s="3" t="s">
        <v>8</v>
      </c>
      <c r="E4" s="3"/>
      <c r="F4" s="3"/>
    </row>
    <row r="5" spans="1:6" ht="13.8">
      <c r="A5" s="3" t="s">
        <v>2</v>
      </c>
      <c r="B5" s="3"/>
      <c r="C5" s="5">
        <v>600000</v>
      </c>
      <c r="D5" s="3" t="s">
        <v>9</v>
      </c>
      <c r="E5" s="3"/>
      <c r="F5" s="3"/>
    </row>
    <row r="6" spans="1:6" ht="13.8">
      <c r="A6" s="3" t="s">
        <v>3</v>
      </c>
      <c r="B6" s="3"/>
      <c r="C6" s="3">
        <v>0</v>
      </c>
      <c r="D6" s="3" t="s">
        <v>9</v>
      </c>
      <c r="E6" s="3"/>
      <c r="F6" s="3"/>
    </row>
    <row r="7" spans="1:6" ht="13.8">
      <c r="A7" s="3" t="s">
        <v>4</v>
      </c>
      <c r="B7" s="3"/>
      <c r="C7" s="3">
        <v>4</v>
      </c>
      <c r="D7" s="3" t="s">
        <v>10</v>
      </c>
      <c r="E7" s="3"/>
      <c r="F7" s="3"/>
    </row>
    <row r="8" spans="1:6" ht="13.8">
      <c r="A8" s="3" t="s">
        <v>6</v>
      </c>
      <c r="B8" s="3"/>
      <c r="C8" s="5">
        <v>220000</v>
      </c>
      <c r="D8" s="3" t="s">
        <v>11</v>
      </c>
      <c r="E8" s="3"/>
      <c r="F8" s="3"/>
    </row>
    <row r="9" spans="1:6" ht="13.8">
      <c r="A9" s="3" t="s">
        <v>7</v>
      </c>
      <c r="B9" s="3"/>
      <c r="C9" s="5">
        <v>20000</v>
      </c>
      <c r="D9" s="3" t="s">
        <v>11</v>
      </c>
      <c r="E9" s="3"/>
      <c r="F9" s="3"/>
    </row>
    <row r="10" spans="1:6" ht="13.8">
      <c r="A10" s="3"/>
      <c r="B10" s="3"/>
      <c r="C10" s="3"/>
      <c r="D10" s="3"/>
      <c r="E10" s="3"/>
      <c r="F10" s="3"/>
    </row>
    <row r="11" spans="1:6" ht="13.8">
      <c r="A11" s="6" t="s">
        <v>12</v>
      </c>
      <c r="B11" s="3"/>
      <c r="C11" s="3"/>
      <c r="D11" s="3"/>
      <c r="E11" s="3"/>
      <c r="F11" s="3"/>
    </row>
    <row r="12" spans="1:6" ht="13.8">
      <c r="A12" s="3"/>
      <c r="B12" s="3"/>
      <c r="C12" s="3"/>
      <c r="D12" s="3"/>
      <c r="E12" s="3"/>
      <c r="F12" s="3"/>
    </row>
    <row r="13" spans="1:6" ht="13.8">
      <c r="A13" s="3" t="s">
        <v>13</v>
      </c>
      <c r="B13" s="3"/>
      <c r="C13" s="3"/>
      <c r="D13" s="3"/>
      <c r="E13" s="5">
        <f>C8</f>
        <v>220000</v>
      </c>
      <c r="F13" s="3" t="s">
        <v>11</v>
      </c>
    </row>
    <row r="14" spans="1:6" ht="13.8">
      <c r="A14" s="3" t="s">
        <v>14</v>
      </c>
      <c r="B14" s="3"/>
      <c r="C14" s="3"/>
      <c r="D14" s="3"/>
      <c r="E14" s="7">
        <f>C9</f>
        <v>20000</v>
      </c>
      <c r="F14" s="3" t="s">
        <v>11</v>
      </c>
    </row>
    <row r="15" spans="1:6" ht="13.8">
      <c r="A15" s="3" t="s">
        <v>15</v>
      </c>
      <c r="B15" s="3"/>
      <c r="C15" s="3"/>
      <c r="D15" s="3"/>
      <c r="E15" s="5">
        <f>E13-E14</f>
        <v>200000</v>
      </c>
      <c r="F15" s="3" t="s">
        <v>11</v>
      </c>
    </row>
    <row r="16" spans="1:6" ht="14.4" thickBot="1">
      <c r="A16" s="3" t="s">
        <v>56</v>
      </c>
      <c r="B16" s="3"/>
      <c r="C16" s="3"/>
      <c r="D16" s="3"/>
      <c r="E16" s="8">
        <f>PMT(C4,C7,C5)</f>
        <v>-210159.21095451483</v>
      </c>
      <c r="F16" s="3" t="s">
        <v>11</v>
      </c>
    </row>
    <row r="17" spans="1:7" ht="14.4" thickBot="1">
      <c r="A17" s="3" t="s">
        <v>16</v>
      </c>
      <c r="B17" s="3"/>
      <c r="C17" s="3"/>
      <c r="D17" s="3"/>
      <c r="E17" s="29">
        <f>SUM(E15:E16)</f>
        <v>-10159.210954514827</v>
      </c>
      <c r="F17" s="3" t="s">
        <v>11</v>
      </c>
    </row>
    <row r="18" spans="1:7" ht="13.8">
      <c r="A18" s="3"/>
      <c r="B18" s="3"/>
      <c r="C18" s="3"/>
      <c r="D18" s="3"/>
      <c r="E18" s="3"/>
      <c r="F18" s="3"/>
    </row>
    <row r="19" spans="1:7" ht="13.8">
      <c r="A19" s="3" t="s">
        <v>17</v>
      </c>
      <c r="B19" s="3"/>
      <c r="C19" s="3"/>
      <c r="D19" s="3"/>
      <c r="E19" s="3"/>
      <c r="F19" s="3"/>
    </row>
    <row r="20" spans="1:7" ht="13.8">
      <c r="A20" s="3"/>
      <c r="B20" s="3"/>
      <c r="C20" s="3"/>
      <c r="D20" s="3"/>
      <c r="E20" s="3"/>
      <c r="F20" s="3"/>
    </row>
    <row r="21" spans="1:7" ht="13.8">
      <c r="A21" s="6" t="s">
        <v>18</v>
      </c>
      <c r="B21" s="3"/>
      <c r="C21" s="3"/>
      <c r="D21" s="3"/>
      <c r="E21" s="3"/>
      <c r="F21" s="3"/>
    </row>
    <row r="22" spans="1:7" ht="13.8">
      <c r="A22" s="3"/>
      <c r="B22" s="3"/>
      <c r="C22" s="3"/>
      <c r="D22" s="3"/>
      <c r="E22" s="3"/>
      <c r="F22" s="3"/>
    </row>
    <row r="23" spans="1:7" ht="13.8">
      <c r="A23" s="3" t="s">
        <v>19</v>
      </c>
      <c r="B23" s="3"/>
      <c r="C23" s="3"/>
      <c r="D23" s="3"/>
      <c r="E23" s="5">
        <f>PV(C4, C7, - (C8-C9))</f>
        <v>570995.6725426222</v>
      </c>
      <c r="F23" s="3" t="s">
        <v>9</v>
      </c>
    </row>
    <row r="24" spans="1:7" ht="14.4" thickBot="1">
      <c r="A24" s="3" t="s">
        <v>20</v>
      </c>
      <c r="B24" s="3"/>
      <c r="C24" s="3"/>
      <c r="D24" s="3"/>
      <c r="E24" s="5">
        <f>C5</f>
        <v>600000</v>
      </c>
      <c r="F24" s="3" t="s">
        <v>9</v>
      </c>
    </row>
    <row r="25" spans="1:7" ht="14.4" thickBot="1">
      <c r="A25" s="3" t="s">
        <v>21</v>
      </c>
      <c r="B25" s="3"/>
      <c r="C25" s="3"/>
      <c r="D25" s="3"/>
      <c r="E25" s="29">
        <f>E23-E24</f>
        <v>-29004.327457377804</v>
      </c>
      <c r="F25" s="3" t="s">
        <v>9</v>
      </c>
    </row>
    <row r="26" spans="1:7" ht="13.8">
      <c r="A26" s="3"/>
      <c r="B26" s="3"/>
      <c r="C26" s="3"/>
      <c r="D26" s="3"/>
      <c r="E26" s="3"/>
      <c r="F26" s="3"/>
    </row>
    <row r="27" spans="1:7" ht="13.8">
      <c r="A27" s="3" t="s">
        <v>22</v>
      </c>
      <c r="B27" s="3"/>
      <c r="C27" s="3"/>
      <c r="D27" s="3"/>
      <c r="E27" s="3"/>
      <c r="F27" s="3"/>
    </row>
    <row r="29" spans="1:7" ht="13.8">
      <c r="A29" s="6" t="s">
        <v>23</v>
      </c>
      <c r="B29" s="3"/>
      <c r="C29" s="3"/>
      <c r="D29" s="3"/>
      <c r="E29" s="3"/>
      <c r="F29" s="3"/>
      <c r="G29" s="3"/>
    </row>
    <row r="30" spans="1:7" ht="13.8">
      <c r="A30" s="3"/>
      <c r="B30" s="3"/>
      <c r="C30" s="3"/>
      <c r="D30" s="3"/>
      <c r="E30" s="3"/>
      <c r="F30" s="3"/>
      <c r="G30" s="3"/>
    </row>
    <row r="31" spans="1:7" ht="13.8">
      <c r="A31" s="10" t="s">
        <v>24</v>
      </c>
      <c r="B31" s="11">
        <v>0</v>
      </c>
      <c r="C31" s="11">
        <v>1</v>
      </c>
      <c r="D31" s="11">
        <v>2</v>
      </c>
      <c r="E31" s="11">
        <v>3</v>
      </c>
      <c r="F31" s="12">
        <v>4</v>
      </c>
      <c r="G31" s="3"/>
    </row>
    <row r="32" spans="1:7" ht="13.8">
      <c r="A32" s="10" t="s">
        <v>25</v>
      </c>
      <c r="B32" s="13">
        <f>-C5</f>
        <v>-600000</v>
      </c>
      <c r="C32" s="13">
        <f>C8-C9</f>
        <v>200000</v>
      </c>
      <c r="D32" s="13">
        <f>C32</f>
        <v>200000</v>
      </c>
      <c r="E32" s="13">
        <f>D32</f>
        <v>200000</v>
      </c>
      <c r="F32" s="14">
        <f>E32</f>
        <v>200000</v>
      </c>
      <c r="G32" s="3"/>
    </row>
    <row r="33" spans="1:7" ht="14.4" thickBot="1">
      <c r="A33" s="3"/>
      <c r="B33" s="3"/>
      <c r="C33" s="3"/>
      <c r="D33" s="3"/>
      <c r="E33" s="3"/>
      <c r="F33" s="3"/>
      <c r="G33" s="3"/>
    </row>
    <row r="34" spans="1:7" ht="14.4" thickBot="1">
      <c r="A34" s="3" t="s">
        <v>26</v>
      </c>
      <c r="B34" s="3"/>
      <c r="C34" s="3"/>
      <c r="D34" s="3"/>
      <c r="E34" s="30">
        <f>IRR(B32:F32)</f>
        <v>0.12589832496244299</v>
      </c>
      <c r="F34" s="3" t="s">
        <v>8</v>
      </c>
      <c r="G34" s="3"/>
    </row>
    <row r="35" spans="1:7" ht="13.8">
      <c r="A35" s="3"/>
      <c r="B35" s="3"/>
      <c r="C35" s="3"/>
      <c r="D35" s="3"/>
      <c r="E35" s="3"/>
      <c r="F35" s="3"/>
      <c r="G35" s="3"/>
    </row>
    <row r="36" spans="1:7" ht="13.8">
      <c r="A36" s="3" t="s">
        <v>27</v>
      </c>
      <c r="B36" s="3"/>
      <c r="C36" s="3"/>
      <c r="D36" s="3"/>
      <c r="E36" s="3"/>
      <c r="F36" s="3"/>
      <c r="G36" s="3"/>
    </row>
    <row r="37" spans="1:7" ht="13.8">
      <c r="A37" s="3"/>
      <c r="B37" s="3"/>
      <c r="C37" s="3"/>
      <c r="D37" s="3"/>
      <c r="E37" s="3"/>
      <c r="F37" s="3"/>
      <c r="G37" s="3"/>
    </row>
    <row r="38" spans="1:7" ht="13.8">
      <c r="A38" s="6" t="s">
        <v>28</v>
      </c>
      <c r="B38" s="3"/>
      <c r="C38" s="3"/>
      <c r="D38" s="3"/>
      <c r="E38" s="3"/>
      <c r="F38" s="3"/>
      <c r="G38" s="3"/>
    </row>
    <row r="39" spans="1:7" ht="14.4" thickBot="1">
      <c r="A39" s="3"/>
      <c r="B39" s="3"/>
      <c r="C39" s="3"/>
      <c r="D39" s="3"/>
      <c r="E39" s="3"/>
      <c r="F39" s="3"/>
      <c r="G39" s="3"/>
    </row>
    <row r="40" spans="1:7" ht="14.4" thickBot="1">
      <c r="A40" s="3" t="s">
        <v>29</v>
      </c>
      <c r="B40" s="3"/>
      <c r="C40" s="3"/>
      <c r="D40" s="3"/>
      <c r="E40" s="31">
        <f>C5/(C8-C9)</f>
        <v>3</v>
      </c>
      <c r="F40" s="3" t="s">
        <v>10</v>
      </c>
      <c r="G40" s="3"/>
    </row>
    <row r="41" spans="1:7" ht="13.8">
      <c r="A41" s="3"/>
      <c r="B41" s="3"/>
      <c r="C41" s="3"/>
      <c r="D41" s="3"/>
      <c r="E41" s="3"/>
      <c r="F41" s="3"/>
      <c r="G41" s="3"/>
    </row>
    <row r="42" spans="1:7" ht="13.8">
      <c r="A42" s="3" t="s">
        <v>30</v>
      </c>
      <c r="B42" s="3"/>
      <c r="C42" s="3"/>
      <c r="D42" s="3"/>
      <c r="E42" s="3"/>
      <c r="F42" s="3"/>
      <c r="G42" s="3"/>
    </row>
    <row r="43" spans="1:7" ht="14.4">
      <c r="A43" s="2" t="s">
        <v>31</v>
      </c>
      <c r="B43" s="3"/>
      <c r="C43" s="3"/>
      <c r="D43" s="3"/>
      <c r="E43" s="3"/>
      <c r="F43" s="3"/>
      <c r="G43" s="3"/>
    </row>
    <row r="44" spans="1:7" ht="13.8">
      <c r="A44" s="3" t="s">
        <v>32</v>
      </c>
      <c r="B44" s="3"/>
      <c r="C44" s="4">
        <f>C4</f>
        <v>0.15</v>
      </c>
      <c r="D44" s="3"/>
      <c r="E44" s="3"/>
      <c r="F44" s="3"/>
      <c r="G44" s="3"/>
    </row>
    <row r="45" spans="1:7" ht="14.4" thickBot="1">
      <c r="A45" s="3" t="s">
        <v>33</v>
      </c>
      <c r="B45" s="3"/>
      <c r="C45" s="5">
        <f>(C8-C9)</f>
        <v>200000</v>
      </c>
      <c r="D45" s="3"/>
      <c r="E45" s="3"/>
      <c r="F45" s="3"/>
      <c r="G45" s="3"/>
    </row>
    <row r="46" spans="1:7" ht="14.4" thickBot="1">
      <c r="A46" s="3" t="s">
        <v>34</v>
      </c>
      <c r="B46" s="3"/>
      <c r="C46" s="31">
        <v>4.2775378661441863</v>
      </c>
      <c r="D46" s="3"/>
      <c r="E46" s="3"/>
      <c r="F46" s="3"/>
      <c r="G46" s="3"/>
    </row>
    <row r="47" spans="1:7" ht="13.8">
      <c r="A47" s="3" t="s">
        <v>20</v>
      </c>
      <c r="B47" s="3"/>
      <c r="C47" s="5">
        <f>C5</f>
        <v>600000</v>
      </c>
      <c r="D47" s="3"/>
      <c r="E47" s="3"/>
      <c r="F47" s="3"/>
      <c r="G47" s="3"/>
    </row>
    <row r="48" spans="1:7" ht="13.8">
      <c r="A48" s="3"/>
      <c r="B48" s="3"/>
      <c r="C48" s="3"/>
      <c r="D48" s="3"/>
      <c r="E48" s="3"/>
      <c r="F48" s="3"/>
      <c r="G48" s="3"/>
    </row>
    <row r="49" spans="1:7" ht="13.8">
      <c r="A49" s="3" t="s">
        <v>21</v>
      </c>
      <c r="B49" s="3"/>
      <c r="C49" s="8">
        <f>-C47-PV(C44,C46,C45)</f>
        <v>-1.2922100722789764E-8</v>
      </c>
      <c r="D49" s="3"/>
      <c r="E49" s="3"/>
      <c r="F49" s="3"/>
      <c r="G49" s="3"/>
    </row>
    <row r="50" spans="1:7" ht="13.8">
      <c r="A50" s="3"/>
      <c r="B50" s="3"/>
      <c r="C50" s="3"/>
      <c r="D50" s="3"/>
      <c r="E50" s="3"/>
      <c r="F50" s="3"/>
      <c r="G50" s="3"/>
    </row>
    <row r="51" spans="1:7" ht="13.8">
      <c r="A51" s="3" t="s">
        <v>35</v>
      </c>
      <c r="B51" s="3"/>
      <c r="C51" s="3"/>
      <c r="D51" s="3"/>
      <c r="E51" s="3"/>
      <c r="F51" s="3"/>
      <c r="G51" s="3"/>
    </row>
    <row r="52" spans="1:7" ht="13.8">
      <c r="A52" s="3" t="s">
        <v>36</v>
      </c>
      <c r="B52" s="3"/>
      <c r="C52" s="3"/>
      <c r="D52" s="3"/>
      <c r="E52" s="3"/>
      <c r="F52" s="3"/>
      <c r="G52" s="3"/>
    </row>
    <row r="53" spans="1:7" ht="13.8">
      <c r="A53" s="3"/>
      <c r="B53" s="3"/>
      <c r="C53" s="3"/>
      <c r="D53" s="3"/>
      <c r="E53" s="3"/>
      <c r="F53" s="3"/>
      <c r="G53" s="3"/>
    </row>
    <row r="55" spans="1:7" ht="13.8">
      <c r="A55" s="6" t="s">
        <v>37</v>
      </c>
      <c r="B55" s="3"/>
      <c r="C55" s="3"/>
      <c r="D55" s="3"/>
      <c r="E55" s="3"/>
      <c r="F55" s="3"/>
      <c r="G55" s="3"/>
    </row>
    <row r="56" spans="1:7" ht="13.8">
      <c r="A56" s="32" t="s">
        <v>57</v>
      </c>
      <c r="B56" s="32"/>
      <c r="C56" s="32"/>
      <c r="D56" s="33">
        <v>0.1</v>
      </c>
      <c r="E56" s="3"/>
      <c r="F56" s="3"/>
      <c r="G56" s="3"/>
    </row>
    <row r="57" spans="1:7" ht="13.8">
      <c r="A57" s="3"/>
      <c r="B57" s="3"/>
      <c r="C57" s="3"/>
      <c r="D57" s="3"/>
      <c r="E57" s="3"/>
      <c r="F57" s="3"/>
      <c r="G57" s="3"/>
    </row>
    <row r="58" spans="1:7" ht="13.8">
      <c r="A58" s="3" t="s">
        <v>38</v>
      </c>
      <c r="B58" s="3"/>
      <c r="C58" s="3"/>
      <c r="D58" s="3"/>
      <c r="E58" s="3"/>
      <c r="F58" s="3"/>
      <c r="G58" s="3"/>
    </row>
    <row r="59" spans="1:7" ht="13.8">
      <c r="A59" s="10" t="s">
        <v>24</v>
      </c>
      <c r="B59" s="10">
        <v>0</v>
      </c>
      <c r="C59" s="10">
        <v>1</v>
      </c>
      <c r="D59" s="10">
        <v>2</v>
      </c>
      <c r="E59" s="12">
        <v>3</v>
      </c>
      <c r="F59" s="10">
        <v>4</v>
      </c>
      <c r="G59" s="3"/>
    </row>
    <row r="60" spans="1:7" ht="13.8">
      <c r="A60" s="16" t="s">
        <v>39</v>
      </c>
      <c r="B60" s="17"/>
      <c r="C60" s="17">
        <f>C8</f>
        <v>220000</v>
      </c>
      <c r="D60" s="17">
        <f>C60*(1+$D$56)</f>
        <v>242000.00000000003</v>
      </c>
      <c r="E60" s="18">
        <f>D60*(1+$D$56)</f>
        <v>266200.00000000006</v>
      </c>
      <c r="F60" s="17">
        <f>E60*(1+$D$56)</f>
        <v>292820.00000000012</v>
      </c>
      <c r="G60" s="3"/>
    </row>
    <row r="61" spans="1:7" ht="13.8">
      <c r="A61" s="19" t="s">
        <v>40</v>
      </c>
      <c r="B61" s="19"/>
      <c r="C61" s="20">
        <v>20000</v>
      </c>
      <c r="D61" s="20">
        <v>20000</v>
      </c>
      <c r="E61" s="21">
        <v>20000</v>
      </c>
      <c r="F61" s="20">
        <v>20000</v>
      </c>
      <c r="G61" s="3"/>
    </row>
    <row r="62" spans="1:7" ht="13.8">
      <c r="A62" s="22" t="s">
        <v>41</v>
      </c>
      <c r="B62" s="22"/>
      <c r="C62" s="23">
        <f>C60-C61</f>
        <v>200000</v>
      </c>
      <c r="D62" s="23">
        <f>D60-D61</f>
        <v>222000.00000000003</v>
      </c>
      <c r="E62" s="24">
        <f>E60-E61</f>
        <v>246200.00000000006</v>
      </c>
      <c r="F62" s="23">
        <f>F60-F61</f>
        <v>272820.00000000012</v>
      </c>
      <c r="G62" s="3"/>
    </row>
    <row r="63" spans="1:7" ht="13.8">
      <c r="A63" s="19" t="s">
        <v>42</v>
      </c>
      <c r="B63" s="20">
        <f>-C5</f>
        <v>-600000</v>
      </c>
      <c r="C63" s="19"/>
      <c r="D63" s="19"/>
      <c r="E63" s="25"/>
      <c r="F63" s="19"/>
      <c r="G63" s="3"/>
    </row>
    <row r="64" spans="1:7" ht="13.8">
      <c r="A64" s="10" t="s">
        <v>43</v>
      </c>
      <c r="B64" s="26">
        <f>SUM(B62:B63)</f>
        <v>-600000</v>
      </c>
      <c r="C64" s="26">
        <f>SUM(C62:C63)</f>
        <v>200000</v>
      </c>
      <c r="D64" s="26">
        <f>SUM(D62:D63)</f>
        <v>222000.00000000003</v>
      </c>
      <c r="E64" s="13">
        <f>SUM(E62:E63)</f>
        <v>246200.00000000006</v>
      </c>
      <c r="F64" s="26">
        <f>SUM(F62:F63)</f>
        <v>272820.00000000012</v>
      </c>
      <c r="G64" s="3"/>
    </row>
    <row r="65" spans="1:7" ht="14.4" thickBot="1">
      <c r="A65" s="3"/>
      <c r="B65" s="3"/>
      <c r="C65" s="3"/>
      <c r="D65" s="3"/>
      <c r="E65" s="3"/>
      <c r="F65" s="3"/>
      <c r="G65" s="3"/>
    </row>
    <row r="66" spans="1:7" ht="14.4" thickBot="1">
      <c r="A66" s="3" t="s">
        <v>44</v>
      </c>
      <c r="B66" s="3"/>
      <c r="C66" s="3"/>
      <c r="D66" s="3"/>
      <c r="E66" s="9">
        <f>B64+NPV(C4,C64:F64)</f>
        <v>59643.154505594517</v>
      </c>
      <c r="F66" s="3" t="s">
        <v>9</v>
      </c>
      <c r="G66" s="3"/>
    </row>
    <row r="67" spans="1:7" ht="14.4" thickBot="1">
      <c r="A67" s="3"/>
      <c r="B67" s="3"/>
      <c r="C67" s="3"/>
      <c r="D67" s="3"/>
      <c r="E67" s="3"/>
      <c r="F67" s="3"/>
      <c r="G67" s="3"/>
    </row>
    <row r="68" spans="1:7" ht="14.4" thickBot="1">
      <c r="A68" s="3" t="s">
        <v>45</v>
      </c>
      <c r="B68" s="3"/>
      <c r="C68" s="3"/>
      <c r="D68" s="3"/>
      <c r="E68" s="9">
        <f>PMT(C4,C7,-E66)</f>
        <v>20890.930482889929</v>
      </c>
      <c r="F68" s="3" t="s">
        <v>11</v>
      </c>
      <c r="G68" s="3"/>
    </row>
    <row r="69" spans="1:7" ht="14.4" thickBot="1">
      <c r="A69" s="3"/>
      <c r="B69" s="3"/>
      <c r="C69" s="3"/>
      <c r="D69" s="3"/>
      <c r="E69" s="3"/>
      <c r="F69" s="3"/>
      <c r="G69" s="3"/>
    </row>
    <row r="70" spans="1:7" ht="14.4" thickBot="1">
      <c r="A70" s="3" t="s">
        <v>46</v>
      </c>
      <c r="B70" s="3"/>
      <c r="C70" s="3"/>
      <c r="D70" s="3"/>
      <c r="E70" s="15">
        <f>IRR(B64:F64)</f>
        <v>0.19572829768248337</v>
      </c>
      <c r="F70" s="3" t="s">
        <v>8</v>
      </c>
      <c r="G70" s="3"/>
    </row>
    <row r="71" spans="1:7" ht="13.8">
      <c r="A71" s="3"/>
      <c r="B71" s="3"/>
      <c r="C71" s="3"/>
      <c r="D71" s="3"/>
      <c r="E71" s="3"/>
      <c r="F71" s="3"/>
      <c r="G71" s="3"/>
    </row>
    <row r="72" spans="1:7" ht="13.8">
      <c r="A72" s="3" t="s">
        <v>47</v>
      </c>
      <c r="B72" s="3"/>
      <c r="C72" s="3"/>
      <c r="D72" s="3"/>
      <c r="E72" s="3"/>
      <c r="F72" s="3"/>
      <c r="G72" s="3"/>
    </row>
    <row r="73" spans="1:7" ht="13.8">
      <c r="A73" s="3"/>
      <c r="B73" s="3"/>
      <c r="C73" s="3"/>
      <c r="D73" s="3"/>
      <c r="E73" s="3"/>
      <c r="F73" s="3"/>
      <c r="G73" s="3"/>
    </row>
    <row r="74" spans="1:7" ht="14.4">
      <c r="A74" s="2" t="s">
        <v>48</v>
      </c>
      <c r="B74" s="3"/>
      <c r="C74" s="3"/>
      <c r="D74" s="3"/>
      <c r="E74" s="3"/>
      <c r="F74" s="3"/>
      <c r="G74" s="3"/>
    </row>
    <row r="75" spans="1:7" ht="13.8">
      <c r="A75" s="10" t="s">
        <v>24</v>
      </c>
      <c r="B75" s="10">
        <v>0</v>
      </c>
      <c r="C75" s="10">
        <v>1</v>
      </c>
      <c r="D75" s="10">
        <v>2</v>
      </c>
      <c r="E75" s="10">
        <v>3</v>
      </c>
      <c r="F75" s="10">
        <v>4</v>
      </c>
      <c r="G75" s="3"/>
    </row>
    <row r="76" spans="1:7" ht="13.8">
      <c r="A76" s="16" t="s">
        <v>25</v>
      </c>
      <c r="B76" s="17">
        <f>B64</f>
        <v>-600000</v>
      </c>
      <c r="C76" s="17">
        <f>C64</f>
        <v>200000</v>
      </c>
      <c r="D76" s="17">
        <f>D64</f>
        <v>222000.00000000003</v>
      </c>
      <c r="E76" s="17">
        <f>E64</f>
        <v>246200.00000000006</v>
      </c>
      <c r="F76" s="17">
        <f>F64</f>
        <v>272820.00000000012</v>
      </c>
      <c r="G76" s="3"/>
    </row>
    <row r="77" spans="1:7" ht="13.8">
      <c r="A77" s="19" t="s">
        <v>52</v>
      </c>
      <c r="B77" s="20">
        <f>B76</f>
        <v>-600000</v>
      </c>
      <c r="C77" s="20">
        <f>B77+C76</f>
        <v>-400000</v>
      </c>
      <c r="D77" s="20">
        <f>C77+D76</f>
        <v>-177999.99999999997</v>
      </c>
      <c r="E77" s="20">
        <f>D77+E76</f>
        <v>68200.000000000087</v>
      </c>
      <c r="F77" s="20">
        <f>E77+F76</f>
        <v>341020.00000000023</v>
      </c>
      <c r="G77" s="3"/>
    </row>
    <row r="78" spans="1:7" ht="14.4" thickBot="1">
      <c r="A78" s="3"/>
      <c r="B78" s="3"/>
      <c r="C78" s="3"/>
      <c r="D78" s="3"/>
      <c r="E78" s="3"/>
      <c r="F78" s="3"/>
      <c r="G78" s="3"/>
    </row>
    <row r="79" spans="1:7" ht="14.4" thickBot="1">
      <c r="A79" s="3" t="s">
        <v>49</v>
      </c>
      <c r="B79" s="3"/>
      <c r="C79" s="3"/>
      <c r="D79" s="3"/>
      <c r="E79" s="27">
        <v>3</v>
      </c>
      <c r="F79" s="3" t="s">
        <v>10</v>
      </c>
      <c r="G79" s="3"/>
    </row>
    <row r="80" spans="1:7" ht="13.8">
      <c r="A80" s="3" t="s">
        <v>50</v>
      </c>
      <c r="B80" s="3"/>
      <c r="C80" s="3"/>
      <c r="D80" s="3"/>
      <c r="E80" s="3">
        <v>2.7</v>
      </c>
      <c r="F80" s="3" t="s">
        <v>10</v>
      </c>
      <c r="G80" s="3"/>
    </row>
    <row r="81" spans="1:7" ht="13.8">
      <c r="A81" s="3"/>
      <c r="B81" s="3"/>
      <c r="C81" s="3"/>
      <c r="D81" s="3"/>
      <c r="E81" s="3"/>
      <c r="F81" s="3"/>
      <c r="G81" s="3"/>
    </row>
    <row r="82" spans="1:7" ht="14.4">
      <c r="A82" s="2" t="s">
        <v>51</v>
      </c>
      <c r="B82" s="3"/>
      <c r="C82" s="3"/>
      <c r="D82" s="3"/>
      <c r="E82" s="3"/>
      <c r="F82" s="3"/>
      <c r="G82" s="3"/>
    </row>
    <row r="83" spans="1:7" ht="13.8">
      <c r="A83" s="10" t="s">
        <v>24</v>
      </c>
      <c r="B83" s="10">
        <v>0</v>
      </c>
      <c r="C83" s="10">
        <v>1</v>
      </c>
      <c r="D83" s="10">
        <v>2</v>
      </c>
      <c r="E83" s="10">
        <v>3</v>
      </c>
      <c r="F83" s="12">
        <v>4</v>
      </c>
      <c r="G83" s="3"/>
    </row>
    <row r="84" spans="1:7" ht="13.8">
      <c r="A84" s="22" t="s">
        <v>25</v>
      </c>
      <c r="B84" s="23">
        <f>B76</f>
        <v>-600000</v>
      </c>
      <c r="C84" s="23">
        <f>C76</f>
        <v>200000</v>
      </c>
      <c r="D84" s="23">
        <f>D76</f>
        <v>222000.00000000003</v>
      </c>
      <c r="E84" s="23">
        <f>E76</f>
        <v>246200.00000000006</v>
      </c>
      <c r="F84" s="24">
        <f>F76</f>
        <v>272820.00000000012</v>
      </c>
      <c r="G84" s="3"/>
    </row>
    <row r="85" spans="1:7" ht="13.8">
      <c r="A85" s="22" t="s">
        <v>53</v>
      </c>
      <c r="B85" s="23">
        <f>B84</f>
        <v>-600000</v>
      </c>
      <c r="C85" s="23">
        <f>C84*(1+$C$4)^-C83</f>
        <v>173913.04347826089</v>
      </c>
      <c r="D85" s="23">
        <f>D84*(1+$C$4)^-D83</f>
        <v>167863.89413988663</v>
      </c>
      <c r="E85" s="23">
        <f>E84*(1+$C$4)^-E83</f>
        <v>161880.49642475555</v>
      </c>
      <c r="F85" s="24">
        <f>F84*(1+$C$4)^-F83</f>
        <v>155985.72046269145</v>
      </c>
      <c r="G85" s="3"/>
    </row>
    <row r="86" spans="1:7" ht="13.8">
      <c r="A86" s="19" t="s">
        <v>52</v>
      </c>
      <c r="B86" s="20">
        <f>B85</f>
        <v>-600000</v>
      </c>
      <c r="C86" s="20">
        <f>B86+C85</f>
        <v>-426086.95652173914</v>
      </c>
      <c r="D86" s="20">
        <f>C86+D85</f>
        <v>-258223.06238185251</v>
      </c>
      <c r="E86" s="20">
        <f>D86+E85</f>
        <v>-96342.565957096958</v>
      </c>
      <c r="F86" s="21">
        <f>E86+F85</f>
        <v>59643.154505594488</v>
      </c>
      <c r="G86" s="3"/>
    </row>
    <row r="87" spans="1:7" ht="14.4" thickBot="1">
      <c r="A87" s="3"/>
      <c r="B87" s="3"/>
      <c r="C87" s="3"/>
      <c r="D87" s="3"/>
      <c r="E87" s="3"/>
      <c r="F87" s="3"/>
      <c r="G87" s="3"/>
    </row>
    <row r="88" spans="1:7" ht="14.4" thickBot="1">
      <c r="A88" s="3" t="s">
        <v>49</v>
      </c>
      <c r="B88" s="3"/>
      <c r="C88" s="3"/>
      <c r="D88" s="3"/>
      <c r="E88" s="27">
        <v>4</v>
      </c>
      <c r="F88" s="3" t="s">
        <v>10</v>
      </c>
      <c r="G88" s="3"/>
    </row>
    <row r="89" spans="1:7" ht="13.8">
      <c r="A89" s="3" t="s">
        <v>50</v>
      </c>
      <c r="B89" s="3"/>
      <c r="C89" s="3"/>
      <c r="D89" s="3"/>
      <c r="E89" s="3">
        <v>3.6</v>
      </c>
      <c r="F89" s="3" t="s">
        <v>10</v>
      </c>
      <c r="G89" s="3"/>
    </row>
    <row r="90" spans="1:7" ht="13.8">
      <c r="A90" s="3"/>
      <c r="B90" s="3"/>
      <c r="C90" s="3"/>
      <c r="D90" s="3"/>
      <c r="E90" s="3"/>
      <c r="F90" s="3"/>
      <c r="G90" s="3"/>
    </row>
    <row r="91" spans="1:7" ht="14.4">
      <c r="A91" s="2" t="s">
        <v>58</v>
      </c>
      <c r="B91" s="3"/>
      <c r="C91" s="3"/>
      <c r="D91" s="3"/>
      <c r="E91" s="3"/>
      <c r="F91" s="3"/>
      <c r="G91" s="3"/>
    </row>
    <row r="92" spans="1:7" ht="13.8">
      <c r="A92" s="10" t="s">
        <v>24</v>
      </c>
      <c r="B92" s="11">
        <v>0</v>
      </c>
      <c r="C92" s="11">
        <v>1</v>
      </c>
      <c r="D92" s="11">
        <v>2</v>
      </c>
      <c r="E92" s="11">
        <v>3</v>
      </c>
      <c r="F92" s="12">
        <v>4</v>
      </c>
      <c r="G92" s="3"/>
    </row>
    <row r="93" spans="1:7" ht="13.8">
      <c r="A93" s="22" t="s">
        <v>54</v>
      </c>
      <c r="B93" s="8">
        <f>B77</f>
        <v>-600000</v>
      </c>
      <c r="C93" s="8">
        <f>C77</f>
        <v>-400000</v>
      </c>
      <c r="D93" s="8">
        <f>D77</f>
        <v>-177999.99999999997</v>
      </c>
      <c r="E93" s="8">
        <f>E77</f>
        <v>68200.000000000087</v>
      </c>
      <c r="F93" s="24">
        <f>F77</f>
        <v>341020.00000000023</v>
      </c>
      <c r="G93" s="3"/>
    </row>
    <row r="94" spans="1:7" ht="13.8">
      <c r="A94" s="19" t="s">
        <v>55</v>
      </c>
      <c r="B94" s="28">
        <f>B86</f>
        <v>-600000</v>
      </c>
      <c r="C94" s="28">
        <f>C86</f>
        <v>-426086.95652173914</v>
      </c>
      <c r="D94" s="28">
        <f>D86</f>
        <v>-258223.06238185251</v>
      </c>
      <c r="E94" s="28">
        <f>E86</f>
        <v>-96342.565957096958</v>
      </c>
      <c r="F94" s="21">
        <f>F86</f>
        <v>59643.154505594488</v>
      </c>
      <c r="G94" s="3"/>
    </row>
  </sheetData>
  <phoneticPr fontId="1" type="noConversion"/>
  <printOptions headings="1" gridLines="1"/>
  <pageMargins left="0.75" right="0.75" top="1" bottom="1" header="0.5" footer="0.5"/>
  <pageSetup paperSize="9" scale="90" fitToWidth="2" fitToHeight="2" orientation="portrait" r:id="rId1"/>
  <headerFooter alignWithMargins="0"/>
  <rowBreaks count="1" manualBreakCount="1">
    <brk id="5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Inv opg 11</vt:lpstr>
      <vt:lpstr>Sheet2</vt:lpstr>
      <vt:lpstr>Sheet3</vt:lpstr>
      <vt:lpstr>Sheet4</vt:lpstr>
      <vt:lpstr>Sheet5</vt:lpstr>
      <vt:lpstr>'Inv opg 11'!Udskriftsområde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2003-10-14T13:49:07Z</cp:lastPrinted>
  <dcterms:created xsi:type="dcterms:W3CDTF">2003-10-13T08:47:09Z</dcterms:created>
  <dcterms:modified xsi:type="dcterms:W3CDTF">2014-01-17T21:44:21Z</dcterms:modified>
</cp:coreProperties>
</file>