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16" windowWidth="11100" windowHeight="6348"/>
  </bookViews>
  <sheets>
    <sheet name="Inv opg 16" sheetId="1" r:id="rId1"/>
    <sheet name="Alternativ metode" sheetId="2" r:id="rId2"/>
    <sheet name="Ark3" sheetId="3" r:id="rId3"/>
  </sheets>
  <definedNames>
    <definedName name="_xlnm.Print_Area" localSheetId="0">'Inv opg 16'!$A$1:$H$61</definedName>
  </definedNames>
  <calcPr calcId="125725"/>
</workbook>
</file>

<file path=xl/calcChain.xml><?xml version="1.0" encoding="utf-8"?>
<calcChain xmlns="http://schemas.openxmlformats.org/spreadsheetml/2006/main">
  <c r="I7" i="2"/>
  <c r="I8"/>
  <c r="F9" i="1"/>
  <c r="I13" i="2"/>
  <c r="I14"/>
  <c r="I6"/>
  <c r="H7"/>
  <c r="H8"/>
  <c r="B7" i="1"/>
  <c r="B8" s="1"/>
  <c r="H6" i="2"/>
  <c r="G7"/>
  <c r="G8"/>
  <c r="G6"/>
  <c r="E7"/>
  <c r="E8"/>
  <c r="E6"/>
  <c r="D7"/>
  <c r="D8"/>
  <c r="D6"/>
  <c r="F7"/>
  <c r="F8"/>
  <c r="F6"/>
  <c r="C7"/>
  <c r="C6"/>
  <c r="B7"/>
  <c r="B6"/>
  <c r="B16"/>
  <c r="H56" i="1"/>
  <c r="D7"/>
  <c r="C38"/>
  <c r="C39"/>
  <c r="C37"/>
  <c r="C43"/>
  <c r="C44"/>
  <c r="A38"/>
  <c r="A39"/>
  <c r="A40" s="1"/>
  <c r="A41" s="1"/>
  <c r="A42" s="1"/>
  <c r="A43" s="1"/>
  <c r="A44" s="1"/>
  <c r="A7"/>
  <c r="A8" s="1"/>
  <c r="A9" s="1"/>
  <c r="A10" s="1"/>
  <c r="A11" s="1"/>
  <c r="A12" s="1"/>
  <c r="A13" s="1"/>
  <c r="A14" s="1"/>
  <c r="C8" i="2" l="1"/>
  <c r="B9" i="1"/>
  <c r="C9"/>
  <c r="C8"/>
  <c r="D9"/>
  <c r="C16" i="2"/>
  <c r="F9"/>
  <c r="I9"/>
  <c r="E9"/>
  <c r="G9"/>
  <c r="H9"/>
  <c r="F10" i="1"/>
  <c r="D8"/>
  <c r="E8" s="1"/>
  <c r="C7"/>
  <c r="E7" s="1"/>
  <c r="H8" l="1"/>
  <c r="B25" s="1"/>
  <c r="B38"/>
  <c r="D38" s="1"/>
  <c r="B49" s="1"/>
  <c r="H7"/>
  <c r="B24" s="1"/>
  <c r="B37"/>
  <c r="D37" s="1"/>
  <c r="B48" s="1"/>
  <c r="I10" i="2"/>
  <c r="H10"/>
  <c r="G10"/>
  <c r="F11" i="1"/>
  <c r="F10" i="2"/>
  <c r="C40" i="1"/>
  <c r="B10"/>
  <c r="D9" i="2"/>
  <c r="D16" s="1"/>
  <c r="C10" i="1"/>
  <c r="D10"/>
  <c r="E9"/>
  <c r="B39" l="1"/>
  <c r="D39" s="1"/>
  <c r="B50" s="1"/>
  <c r="H9"/>
  <c r="B26" s="1"/>
  <c r="E10" i="2"/>
  <c r="E16" s="1"/>
  <c r="C11" i="1"/>
  <c r="B11"/>
  <c r="D11"/>
  <c r="E11" s="1"/>
  <c r="B41" s="1"/>
  <c r="I11" i="2"/>
  <c r="C41" i="1"/>
  <c r="F12"/>
  <c r="H11"/>
  <c r="B28" s="1"/>
  <c r="H11" i="2"/>
  <c r="G11"/>
  <c r="E10" i="1"/>
  <c r="B40" l="1"/>
  <c r="D40" s="1"/>
  <c r="B51" s="1"/>
  <c r="H10"/>
  <c r="B27" s="1"/>
  <c r="H32" s="1"/>
  <c r="I12" i="2"/>
  <c r="I16" s="1"/>
  <c r="H12"/>
  <c r="C42" i="1"/>
  <c r="B12"/>
  <c r="F11" i="2"/>
  <c r="F16" s="1"/>
  <c r="C12" i="1"/>
  <c r="D12"/>
  <c r="D41"/>
  <c r="B52" s="1"/>
  <c r="D13" l="1"/>
  <c r="G12" i="2"/>
  <c r="G16" s="1"/>
  <c r="B13" i="1"/>
  <c r="E12"/>
  <c r="C14" l="1"/>
  <c r="D14"/>
  <c r="H13" i="2"/>
  <c r="H16" s="1"/>
  <c r="B42" i="1"/>
  <c r="D42" s="1"/>
  <c r="B53" s="1"/>
  <c r="H12"/>
  <c r="C13"/>
  <c r="E13"/>
  <c r="B43" l="1"/>
  <c r="D43" s="1"/>
  <c r="H13"/>
  <c r="E14"/>
  <c r="B44" l="1"/>
  <c r="D44" s="1"/>
  <c r="H14"/>
</calcChain>
</file>

<file path=xl/sharedStrings.xml><?xml version="1.0" encoding="utf-8"?>
<sst xmlns="http://schemas.openxmlformats.org/spreadsheetml/2006/main" count="46" uniqueCount="37">
  <si>
    <t>Opgave 16</t>
  </si>
  <si>
    <t>Spørgsmål 1</t>
  </si>
  <si>
    <t>t</t>
  </si>
  <si>
    <t>Spørgsmål 2</t>
  </si>
  <si>
    <t>a) Udgangssituationen:</t>
  </si>
  <si>
    <t>Ko (n=5)</t>
  </si>
  <si>
    <t>Cash Flow</t>
  </si>
  <si>
    <t>=NPV(0,1;75000;88000;70000;52000;14000)</t>
  </si>
  <si>
    <t>=</t>
  </si>
  <si>
    <t>b) Med rationalisering</t>
  </si>
  <si>
    <t>Ko (n=6)</t>
  </si>
  <si>
    <t>=NPV(0,1;135000;148000;120000;92000;34000;6000) - 100000</t>
  </si>
  <si>
    <t>Konklusion: Rationaliseringen er fordelagtig. Optimal levetid forlænges med 1 år.</t>
  </si>
  <si>
    <t>Spørgsmål 1 løst ved hjælp af totalmetoden.</t>
  </si>
  <si>
    <t>NB 1</t>
  </si>
  <si>
    <t>NB 2</t>
  </si>
  <si>
    <t>NB 3</t>
  </si>
  <si>
    <t>NB 4</t>
  </si>
  <si>
    <t>NB 5</t>
  </si>
  <si>
    <t>NB 6</t>
  </si>
  <si>
    <t>NB 7</t>
  </si>
  <si>
    <t>NB 8</t>
  </si>
  <si>
    <t>Ko</t>
  </si>
  <si>
    <t>NB 0</t>
  </si>
  <si>
    <t>i = 10%</t>
  </si>
  <si>
    <t>Grænse- DB</t>
  </si>
  <si>
    <t>Grænsemetoden.</t>
  </si>
  <si>
    <t>Se også beregningerne på ark 2.</t>
  </si>
  <si>
    <t>Fortegnsskift</t>
  </si>
  <si>
    <r>
      <t>S</t>
    </r>
    <r>
      <rPr>
        <vertAlign val="subscript"/>
        <sz val="11"/>
        <rFont val="Arial"/>
        <family val="2"/>
      </rPr>
      <t>t</t>
    </r>
  </si>
  <si>
    <r>
      <t>∆ S</t>
    </r>
    <r>
      <rPr>
        <vertAlign val="subscript"/>
        <sz val="11"/>
        <rFont val="Arial"/>
        <family val="2"/>
      </rPr>
      <t>t</t>
    </r>
  </si>
  <si>
    <r>
      <t>0,10 * S</t>
    </r>
    <r>
      <rPr>
        <vertAlign val="subscript"/>
        <sz val="11"/>
        <rFont val="Arial"/>
        <family val="2"/>
      </rPr>
      <t>t-1</t>
    </r>
  </si>
  <si>
    <r>
      <t>GROMK</t>
    </r>
    <r>
      <rPr>
        <vertAlign val="subscript"/>
        <sz val="11"/>
        <rFont val="Arial"/>
        <family val="2"/>
      </rPr>
      <t>t</t>
    </r>
  </si>
  <si>
    <r>
      <t>DB</t>
    </r>
    <r>
      <rPr>
        <vertAlign val="subscript"/>
        <sz val="11"/>
        <rFont val="Arial"/>
        <family val="2"/>
      </rPr>
      <t>t</t>
    </r>
  </si>
  <si>
    <r>
      <t>DB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 xml:space="preserve"> - Gromk</t>
    </r>
    <r>
      <rPr>
        <vertAlign val="subscript"/>
        <sz val="11"/>
        <rFont val="Arial"/>
        <family val="2"/>
      </rPr>
      <t>t</t>
    </r>
  </si>
  <si>
    <r>
      <t xml:space="preserve">Fortegnsskift efter 5 år. </t>
    </r>
    <r>
      <rPr>
        <b/>
        <sz val="11"/>
        <rFont val="Arial"/>
        <family val="2"/>
      </rPr>
      <t>Projektets optimale levetid: 5 år.</t>
    </r>
    <r>
      <rPr>
        <sz val="11"/>
        <rFont val="Arial"/>
        <family val="2"/>
      </rPr>
      <t xml:space="preserve">   Alternativ metode vist på ark 2.</t>
    </r>
  </si>
  <si>
    <r>
      <t>Gromk</t>
    </r>
    <r>
      <rPr>
        <vertAlign val="subscript"/>
        <sz val="11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</si>
</sst>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3">
    <numFmt numFmtId="164" formatCode="&quot;kr&quot;\ #,##0_);[Red]\(&quot;kr&quot;\ #,##0\)"/>
    <numFmt numFmtId="165" formatCode="_(* #,##0.00_);_(* \(#,##0.00\);_(* &quot;-&quot;??_);_(@_)"/>
    <numFmt numFmtId="166" formatCode="_(* #,##0.000_);_(* \(#,##0.000\);_(* &quot;-&quot;??_);_(@_)"/>
  </numFmts>
  <fonts count="1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u val="double"/>
      <sz val="1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166" fontId="0" fillId="0" borderId="0" xfId="1" applyNumberFormat="1" applyFont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5" xfId="0" applyFill="1" applyBorder="1"/>
    <xf numFmtId="166" fontId="0" fillId="0" borderId="6" xfId="1" applyNumberFormat="1" applyFont="1" applyBorder="1"/>
    <xf numFmtId="0" fontId="3" fillId="0" borderId="0" xfId="0" applyFont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2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/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2" borderId="0" xfId="0" applyFont="1" applyFill="1"/>
    <xf numFmtId="0" fontId="8" fillId="0" borderId="0" xfId="0" applyFont="1"/>
    <xf numFmtId="0" fontId="5" fillId="3" borderId="3" xfId="0" applyFont="1" applyFill="1" applyBorder="1" applyAlignment="1">
      <alignment horizontal="center"/>
    </xf>
    <xf numFmtId="3" fontId="5" fillId="0" borderId="0" xfId="1" applyNumberFormat="1" applyFont="1" applyAlignment="1">
      <alignment horizontal="center"/>
    </xf>
    <xf numFmtId="0" fontId="5" fillId="0" borderId="0" xfId="0" quotePrefix="1" applyFont="1"/>
    <xf numFmtId="164" fontId="9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1" applyNumberFormat="1" applyFont="1" applyFill="1" applyAlignment="1">
      <alignment horizontal="center"/>
    </xf>
    <xf numFmtId="0" fontId="8" fillId="3" borderId="0" xfId="0" applyFont="1" applyFill="1"/>
    <xf numFmtId="0" fontId="5" fillId="3" borderId="0" xfId="0" applyFont="1" applyFill="1"/>
    <xf numFmtId="0" fontId="0" fillId="4" borderId="0" xfId="0" applyFill="1" applyAlignment="1">
      <alignment horizontal="center"/>
    </xf>
    <xf numFmtId="0" fontId="0" fillId="4" borderId="4" xfId="0" applyFill="1" applyBorder="1" applyAlignment="1">
      <alignment horizontal="center"/>
    </xf>
    <xf numFmtId="0" fontId="10" fillId="0" borderId="0" xfId="0" applyFont="1"/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41</xdr:row>
      <xdr:rowOff>160020</xdr:rowOff>
    </xdr:from>
    <xdr:to>
      <xdr:col>4</xdr:col>
      <xdr:colOff>579120</xdr:colOff>
      <xdr:row>41</xdr:row>
      <xdr:rowOff>160020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>
          <a:off x="3093720" y="6880860"/>
          <a:ext cx="51054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4</xdr:col>
      <xdr:colOff>632460</xdr:colOff>
      <xdr:row>40</xdr:row>
      <xdr:rowOff>129540</xdr:rowOff>
    </xdr:from>
    <xdr:ext cx="609600" cy="365760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3657600" y="6682740"/>
          <a:ext cx="6096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Fortegns-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skift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91440</xdr:colOff>
      <xdr:row>18</xdr:row>
      <xdr:rowOff>60960</xdr:rowOff>
    </xdr:from>
    <xdr:ext cx="594360" cy="198120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621280" y="2849880"/>
          <a:ext cx="5943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</a:t>
          </a:r>
        </a:p>
      </xdr:txBody>
    </xdr:sp>
    <xdr:clientData/>
  </xdr:oneCellAnchor>
  <xdr:twoCellAnchor>
    <xdr:from>
      <xdr:col>5</xdr:col>
      <xdr:colOff>91440</xdr:colOff>
      <xdr:row>17</xdr:row>
      <xdr:rowOff>0</xdr:rowOff>
    </xdr:from>
    <xdr:to>
      <xdr:col>5</xdr:col>
      <xdr:colOff>297180</xdr:colOff>
      <xdr:row>19</xdr:row>
      <xdr:rowOff>0</xdr:rowOff>
    </xdr:to>
    <xdr:cxnSp macro="">
      <xdr:nvCxnSpPr>
        <xdr:cNvPr id="2051" name="AutoShape 3"/>
        <xdr:cNvCxnSpPr>
          <a:cxnSpLocks noChangeShapeType="1"/>
          <a:stCxn id="2050" idx="3"/>
        </xdr:cNvCxnSpPr>
      </xdr:nvCxnSpPr>
      <xdr:spPr bwMode="auto">
        <a:xfrm flipV="1">
          <a:off x="3261360" y="2621280"/>
          <a:ext cx="205740" cy="33528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Normal="100" zoomScaleSheetLayoutView="75" workbookViewId="0"/>
  </sheetViews>
  <sheetFormatPr defaultRowHeight="13.2"/>
  <cols>
    <col min="1" max="1" width="9.88671875" customWidth="1"/>
    <col min="2" max="2" width="12.88671875" bestFit="1" customWidth="1"/>
    <col min="3" max="6" width="10.6640625" customWidth="1"/>
    <col min="7" max="7" width="1.5546875" customWidth="1"/>
    <col min="8" max="8" width="13.109375" customWidth="1"/>
  </cols>
  <sheetData>
    <row r="1" spans="1:10" ht="20.399999999999999">
      <c r="A1" s="1" t="s">
        <v>0</v>
      </c>
    </row>
    <row r="3" spans="1:10" ht="13.8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4.4">
      <c r="A4" s="17" t="s">
        <v>26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2">
      <c r="A5" s="18" t="s">
        <v>2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20"/>
      <c r="H5" s="21" t="s">
        <v>34</v>
      </c>
      <c r="I5" s="16"/>
      <c r="J5" s="16"/>
    </row>
    <row r="6" spans="1:10" ht="13.8">
      <c r="A6" s="22">
        <v>0</v>
      </c>
      <c r="B6" s="22">
        <v>150</v>
      </c>
      <c r="C6" s="22"/>
      <c r="D6" s="22"/>
      <c r="E6" s="22"/>
      <c r="F6" s="22"/>
      <c r="G6" s="22"/>
      <c r="H6" s="22"/>
      <c r="I6" s="16"/>
      <c r="J6" s="16"/>
    </row>
    <row r="7" spans="1:10" ht="13.8">
      <c r="A7" s="22">
        <f>A6+1</f>
        <v>1</v>
      </c>
      <c r="B7" s="22">
        <f>B6-30</f>
        <v>120</v>
      </c>
      <c r="C7" s="22">
        <f>B6-B7</f>
        <v>30</v>
      </c>
      <c r="D7" s="22">
        <f>0.1*B6</f>
        <v>15</v>
      </c>
      <c r="E7" s="22">
        <f>D7+C7</f>
        <v>45</v>
      </c>
      <c r="F7" s="22">
        <v>120</v>
      </c>
      <c r="G7" s="22"/>
      <c r="H7" s="22">
        <f t="shared" ref="H7:H14" si="0">F7-E7</f>
        <v>75</v>
      </c>
      <c r="I7" s="16"/>
      <c r="J7" s="16"/>
    </row>
    <row r="8" spans="1:10" ht="13.8">
      <c r="A8" s="22">
        <f t="shared" ref="A8:A14" si="1">A7+1</f>
        <v>2</v>
      </c>
      <c r="B8" s="22">
        <f t="shared" ref="B8:B13" si="2">B7-20</f>
        <v>100</v>
      </c>
      <c r="C8" s="22">
        <f t="shared" ref="C8:C14" si="3">B7-B8</f>
        <v>20</v>
      </c>
      <c r="D8" s="22">
        <f t="shared" ref="D8:D14" si="4">0.1*B7</f>
        <v>12</v>
      </c>
      <c r="E8" s="22">
        <f t="shared" ref="E8:E14" si="5">D8+C8</f>
        <v>32</v>
      </c>
      <c r="F8" s="22">
        <v>120</v>
      </c>
      <c r="G8" s="22"/>
      <c r="H8" s="22">
        <f t="shared" si="0"/>
        <v>88</v>
      </c>
      <c r="I8" s="16"/>
      <c r="J8" s="16"/>
    </row>
    <row r="9" spans="1:10" ht="13.8">
      <c r="A9" s="22">
        <f t="shared" si="1"/>
        <v>3</v>
      </c>
      <c r="B9" s="22">
        <f t="shared" si="2"/>
        <v>80</v>
      </c>
      <c r="C9" s="22">
        <f t="shared" si="3"/>
        <v>20</v>
      </c>
      <c r="D9" s="22">
        <f t="shared" si="4"/>
        <v>10</v>
      </c>
      <c r="E9" s="22">
        <f t="shared" si="5"/>
        <v>30</v>
      </c>
      <c r="F9" s="22">
        <f>F8-20</f>
        <v>100</v>
      </c>
      <c r="G9" s="22"/>
      <c r="H9" s="22">
        <f t="shared" si="0"/>
        <v>70</v>
      </c>
      <c r="I9" s="16"/>
      <c r="J9" s="16"/>
    </row>
    <row r="10" spans="1:10" ht="13.8">
      <c r="A10" s="22">
        <f t="shared" si="1"/>
        <v>4</v>
      </c>
      <c r="B10" s="22">
        <f t="shared" si="2"/>
        <v>60</v>
      </c>
      <c r="C10" s="22">
        <f t="shared" si="3"/>
        <v>20</v>
      </c>
      <c r="D10" s="22">
        <f t="shared" si="4"/>
        <v>8</v>
      </c>
      <c r="E10" s="22">
        <f t="shared" si="5"/>
        <v>28</v>
      </c>
      <c r="F10" s="22">
        <f>F9-20</f>
        <v>80</v>
      </c>
      <c r="G10" s="22"/>
      <c r="H10" s="22">
        <f t="shared" si="0"/>
        <v>52</v>
      </c>
      <c r="I10" s="16"/>
      <c r="J10" s="16"/>
    </row>
    <row r="11" spans="1:10" ht="13.8">
      <c r="A11" s="23">
        <f t="shared" si="1"/>
        <v>5</v>
      </c>
      <c r="B11" s="24">
        <f t="shared" si="2"/>
        <v>40</v>
      </c>
      <c r="C11" s="24">
        <f t="shared" si="3"/>
        <v>20</v>
      </c>
      <c r="D11" s="24">
        <f t="shared" si="4"/>
        <v>6</v>
      </c>
      <c r="E11" s="24">
        <f t="shared" si="5"/>
        <v>26</v>
      </c>
      <c r="F11" s="24">
        <f>F10-40</f>
        <v>40</v>
      </c>
      <c r="G11" s="24"/>
      <c r="H11" s="25">
        <f t="shared" si="0"/>
        <v>14</v>
      </c>
      <c r="I11" s="16"/>
      <c r="J11" s="16"/>
    </row>
    <row r="12" spans="1:10" ht="13.8">
      <c r="A12" s="22">
        <f t="shared" si="1"/>
        <v>6</v>
      </c>
      <c r="B12" s="22">
        <f t="shared" si="2"/>
        <v>20</v>
      </c>
      <c r="C12" s="22">
        <f t="shared" si="3"/>
        <v>20</v>
      </c>
      <c r="D12" s="22">
        <f t="shared" si="4"/>
        <v>4</v>
      </c>
      <c r="E12" s="22">
        <f t="shared" si="5"/>
        <v>24</v>
      </c>
      <c r="F12" s="22">
        <f>F11-20</f>
        <v>20</v>
      </c>
      <c r="G12" s="22"/>
      <c r="H12" s="22">
        <f t="shared" si="0"/>
        <v>-4</v>
      </c>
      <c r="I12" s="16" t="s">
        <v>28</v>
      </c>
      <c r="J12" s="16"/>
    </row>
    <row r="13" spans="1:10" ht="13.8">
      <c r="A13" s="22">
        <f t="shared" si="1"/>
        <v>7</v>
      </c>
      <c r="B13" s="22">
        <f t="shared" si="2"/>
        <v>0</v>
      </c>
      <c r="C13" s="22">
        <f t="shared" si="3"/>
        <v>20</v>
      </c>
      <c r="D13" s="22">
        <f t="shared" si="4"/>
        <v>2</v>
      </c>
      <c r="E13" s="22">
        <f t="shared" si="5"/>
        <v>22</v>
      </c>
      <c r="F13" s="22">
        <v>5</v>
      </c>
      <c r="G13" s="22"/>
      <c r="H13" s="22">
        <f t="shared" si="0"/>
        <v>-17</v>
      </c>
      <c r="I13" s="16"/>
      <c r="J13" s="16"/>
    </row>
    <row r="14" spans="1:10" ht="13.8">
      <c r="A14" s="22">
        <f t="shared" si="1"/>
        <v>8</v>
      </c>
      <c r="B14" s="22">
        <v>0</v>
      </c>
      <c r="C14" s="22">
        <f t="shared" si="3"/>
        <v>0</v>
      </c>
      <c r="D14" s="22">
        <f t="shared" si="4"/>
        <v>0</v>
      </c>
      <c r="E14" s="22">
        <f t="shared" si="5"/>
        <v>0</v>
      </c>
      <c r="F14" s="22">
        <v>0</v>
      </c>
      <c r="G14" s="22"/>
      <c r="H14" s="22">
        <f t="shared" si="0"/>
        <v>0</v>
      </c>
      <c r="I14" s="16"/>
      <c r="J14" s="16"/>
    </row>
    <row r="15" spans="1:10" ht="1.5" customHeight="1">
      <c r="A15" s="26"/>
      <c r="B15" s="26"/>
      <c r="C15" s="26"/>
      <c r="D15" s="26"/>
      <c r="E15" s="26"/>
      <c r="F15" s="26"/>
      <c r="G15" s="26"/>
      <c r="H15" s="26"/>
      <c r="I15" s="16"/>
      <c r="J15" s="16"/>
    </row>
    <row r="16" spans="1:10" ht="13.8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3.8">
      <c r="A17" s="16" t="s">
        <v>35</v>
      </c>
      <c r="B17" s="16"/>
      <c r="C17" s="27"/>
      <c r="D17" s="16"/>
      <c r="E17" s="16"/>
      <c r="F17" s="16"/>
      <c r="G17" s="16"/>
      <c r="H17" s="16"/>
      <c r="I17" s="16"/>
      <c r="J17" s="16"/>
    </row>
    <row r="18" spans="1:10" ht="13.8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3.8">
      <c r="A19" s="15" t="s">
        <v>3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3.8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3.8">
      <c r="A21" s="16" t="s">
        <v>4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3.8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3.8">
      <c r="A23" s="18" t="s">
        <v>2</v>
      </c>
      <c r="B23" s="28" t="s">
        <v>6</v>
      </c>
      <c r="C23" s="16"/>
      <c r="D23" s="16"/>
      <c r="E23" s="16"/>
      <c r="F23" s="16"/>
      <c r="G23" s="16"/>
      <c r="H23" s="16"/>
      <c r="I23" s="16"/>
      <c r="J23" s="16"/>
    </row>
    <row r="24" spans="1:10" ht="13.8">
      <c r="A24" s="22">
        <v>1</v>
      </c>
      <c r="B24" s="29">
        <f>H7*1000</f>
        <v>75000</v>
      </c>
      <c r="C24" s="16"/>
      <c r="D24" s="16"/>
      <c r="E24" s="16"/>
      <c r="F24" s="16"/>
      <c r="G24" s="16"/>
      <c r="H24" s="16"/>
      <c r="I24" s="16"/>
      <c r="J24" s="16"/>
    </row>
    <row r="25" spans="1:10" ht="13.8">
      <c r="A25" s="22">
        <v>2</v>
      </c>
      <c r="B25" s="29">
        <f>H8*1000</f>
        <v>88000</v>
      </c>
      <c r="C25" s="16"/>
      <c r="D25" s="16"/>
      <c r="E25" s="16"/>
      <c r="F25" s="16"/>
      <c r="G25" s="16"/>
      <c r="H25" s="16"/>
      <c r="I25" s="16"/>
      <c r="J25" s="16"/>
    </row>
    <row r="26" spans="1:10" ht="13.8">
      <c r="A26" s="22">
        <v>3</v>
      </c>
      <c r="B26" s="29">
        <f>H9*1000</f>
        <v>70000</v>
      </c>
      <c r="C26" s="16"/>
      <c r="D26" s="16"/>
      <c r="E26" s="16"/>
      <c r="F26" s="16"/>
      <c r="G26" s="16"/>
      <c r="H26" s="16"/>
      <c r="I26" s="16"/>
      <c r="J26" s="16"/>
    </row>
    <row r="27" spans="1:10" ht="13.8">
      <c r="A27" s="22">
        <v>4</v>
      </c>
      <c r="B27" s="29">
        <f>H10*1000</f>
        <v>52000</v>
      </c>
      <c r="C27" s="16"/>
      <c r="D27" s="16"/>
      <c r="E27" s="16"/>
      <c r="F27" s="16"/>
      <c r="G27" s="16"/>
      <c r="H27" s="16"/>
      <c r="I27" s="16"/>
      <c r="J27" s="16"/>
    </row>
    <row r="28" spans="1:10" ht="13.8">
      <c r="A28" s="22">
        <v>5</v>
      </c>
      <c r="B28" s="29">
        <f>H11*1000</f>
        <v>14000</v>
      </c>
      <c r="C28" s="16"/>
      <c r="D28" s="16"/>
      <c r="E28" s="16"/>
      <c r="F28" s="16"/>
      <c r="G28" s="16"/>
      <c r="H28" s="16"/>
      <c r="I28" s="16"/>
      <c r="J28" s="16"/>
    </row>
    <row r="29" spans="1:10" ht="1.5" customHeight="1">
      <c r="A29" s="26"/>
      <c r="B29" s="26"/>
      <c r="C29" s="16"/>
      <c r="D29" s="16"/>
      <c r="E29" s="16"/>
      <c r="F29" s="16"/>
      <c r="G29" s="16"/>
      <c r="H29" s="16"/>
      <c r="I29" s="16"/>
      <c r="J29" s="16"/>
    </row>
    <row r="30" spans="1:10" ht="13.8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3.8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3.8">
      <c r="A32" s="16" t="s">
        <v>5</v>
      </c>
      <c r="B32" s="30" t="s">
        <v>7</v>
      </c>
      <c r="C32" s="16"/>
      <c r="D32" s="16"/>
      <c r="E32" s="16"/>
      <c r="F32" s="16"/>
      <c r="G32" s="16" t="s">
        <v>8</v>
      </c>
      <c r="H32" s="31">
        <f>NPV(0.1,B24,B25,B26,B27,B28)</f>
        <v>237710.72517401315</v>
      </c>
      <c r="I32" s="16"/>
      <c r="J32" s="16"/>
    </row>
    <row r="33" spans="1:10" ht="13.8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3.8">
      <c r="A34" s="16" t="s">
        <v>9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3.8">
      <c r="A35" s="16"/>
      <c r="B35" s="16"/>
      <c r="C35" s="16"/>
      <c r="D35" s="16" t="s">
        <v>25</v>
      </c>
      <c r="E35" s="16"/>
      <c r="F35" s="16"/>
      <c r="G35" s="16"/>
      <c r="H35" s="16"/>
      <c r="I35" s="16"/>
      <c r="J35" s="16"/>
    </row>
    <row r="36" spans="1:10" ht="16.2">
      <c r="A36" s="18" t="s">
        <v>2</v>
      </c>
      <c r="B36" s="19" t="s">
        <v>36</v>
      </c>
      <c r="C36" s="19" t="s">
        <v>33</v>
      </c>
      <c r="D36" s="28" t="s">
        <v>34</v>
      </c>
      <c r="E36" s="16"/>
      <c r="F36" s="16"/>
      <c r="G36" s="16"/>
      <c r="H36" s="16"/>
      <c r="I36" s="16"/>
      <c r="J36" s="16"/>
    </row>
    <row r="37" spans="1:10" ht="13.8">
      <c r="A37" s="22">
        <v>1</v>
      </c>
      <c r="B37" s="22">
        <f>E7</f>
        <v>45</v>
      </c>
      <c r="C37" s="22">
        <f>F7*1.5</f>
        <v>180</v>
      </c>
      <c r="D37" s="22">
        <f>C37-B37</f>
        <v>135</v>
      </c>
      <c r="E37" s="16"/>
      <c r="F37" s="16"/>
      <c r="G37" s="16"/>
      <c r="H37" s="16"/>
      <c r="I37" s="16"/>
      <c r="J37" s="16"/>
    </row>
    <row r="38" spans="1:10" ht="13.8">
      <c r="A38" s="22">
        <f t="shared" ref="A38:A44" si="6">A37+1</f>
        <v>2</v>
      </c>
      <c r="B38" s="22">
        <f t="shared" ref="B38:B44" si="7">E8</f>
        <v>32</v>
      </c>
      <c r="C38" s="22">
        <f t="shared" ref="C38:C44" si="8">F8*1.5</f>
        <v>180</v>
      </c>
      <c r="D38" s="22">
        <f t="shared" ref="D38:D44" si="9">C38-B38</f>
        <v>148</v>
      </c>
      <c r="E38" s="16"/>
      <c r="F38" s="16"/>
      <c r="G38" s="16"/>
      <c r="H38" s="16"/>
      <c r="I38" s="16"/>
      <c r="J38" s="16"/>
    </row>
    <row r="39" spans="1:10" ht="13.8">
      <c r="A39" s="22">
        <f t="shared" si="6"/>
        <v>3</v>
      </c>
      <c r="B39" s="22">
        <f t="shared" si="7"/>
        <v>30</v>
      </c>
      <c r="C39" s="22">
        <f t="shared" si="8"/>
        <v>150</v>
      </c>
      <c r="D39" s="22">
        <f t="shared" si="9"/>
        <v>120</v>
      </c>
      <c r="E39" s="16"/>
      <c r="F39" s="16"/>
      <c r="G39" s="16"/>
      <c r="H39" s="16"/>
      <c r="I39" s="16"/>
      <c r="J39" s="16"/>
    </row>
    <row r="40" spans="1:10" ht="13.8">
      <c r="A40" s="22">
        <f t="shared" si="6"/>
        <v>4</v>
      </c>
      <c r="B40" s="22">
        <f t="shared" si="7"/>
        <v>28</v>
      </c>
      <c r="C40" s="22">
        <f t="shared" si="8"/>
        <v>120</v>
      </c>
      <c r="D40" s="22">
        <f t="shared" si="9"/>
        <v>92</v>
      </c>
      <c r="E40" s="16"/>
      <c r="F40" s="16"/>
      <c r="G40" s="16"/>
      <c r="H40" s="16"/>
      <c r="I40" s="16"/>
      <c r="J40" s="16"/>
    </row>
    <row r="41" spans="1:10" ht="13.8">
      <c r="A41" s="22">
        <f t="shared" si="6"/>
        <v>5</v>
      </c>
      <c r="B41" s="22">
        <f t="shared" si="7"/>
        <v>26</v>
      </c>
      <c r="C41" s="22">
        <f t="shared" si="8"/>
        <v>60</v>
      </c>
      <c r="D41" s="22">
        <f t="shared" si="9"/>
        <v>34</v>
      </c>
      <c r="E41" s="16"/>
      <c r="F41" s="16"/>
      <c r="G41" s="16"/>
      <c r="H41" s="16"/>
      <c r="I41" s="16"/>
      <c r="J41" s="16"/>
    </row>
    <row r="42" spans="1:10" ht="13.8">
      <c r="A42" s="32">
        <f t="shared" si="6"/>
        <v>6</v>
      </c>
      <c r="B42" s="33">
        <f t="shared" si="7"/>
        <v>24</v>
      </c>
      <c r="C42" s="33">
        <f t="shared" si="8"/>
        <v>30</v>
      </c>
      <c r="D42" s="34">
        <f t="shared" si="9"/>
        <v>6</v>
      </c>
      <c r="E42" s="16"/>
      <c r="F42" s="16"/>
      <c r="G42" s="16"/>
      <c r="H42" s="16"/>
      <c r="I42" s="16"/>
      <c r="J42" s="16"/>
    </row>
    <row r="43" spans="1:10" ht="13.8">
      <c r="A43" s="22">
        <f t="shared" si="6"/>
        <v>7</v>
      </c>
      <c r="B43" s="22">
        <f t="shared" si="7"/>
        <v>22</v>
      </c>
      <c r="C43" s="22">
        <f t="shared" si="8"/>
        <v>7.5</v>
      </c>
      <c r="D43" s="22">
        <f t="shared" si="9"/>
        <v>-14.5</v>
      </c>
      <c r="E43" s="16"/>
      <c r="F43" s="16"/>
      <c r="G43" s="16"/>
      <c r="H43" s="16"/>
      <c r="I43" s="16"/>
      <c r="J43" s="16"/>
    </row>
    <row r="44" spans="1:10" ht="13.8">
      <c r="A44" s="22">
        <f t="shared" si="6"/>
        <v>8</v>
      </c>
      <c r="B44" s="22">
        <f t="shared" si="7"/>
        <v>0</v>
      </c>
      <c r="C44" s="22">
        <f t="shared" si="8"/>
        <v>0</v>
      </c>
      <c r="D44" s="22">
        <f t="shared" si="9"/>
        <v>0</v>
      </c>
      <c r="E44" s="16"/>
      <c r="F44" s="16"/>
      <c r="G44" s="16"/>
      <c r="H44" s="16"/>
      <c r="I44" s="16"/>
      <c r="J44" s="16"/>
    </row>
    <row r="45" spans="1:10" ht="1.5" customHeight="1">
      <c r="A45" s="26"/>
      <c r="B45" s="26"/>
      <c r="C45" s="26"/>
      <c r="D45" s="26"/>
      <c r="E45" s="16"/>
      <c r="F45" s="16"/>
      <c r="G45" s="16"/>
      <c r="H45" s="16"/>
      <c r="I45" s="16"/>
      <c r="J45" s="16"/>
    </row>
    <row r="46" spans="1:10" ht="13.8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3.8">
      <c r="A47" s="18" t="s">
        <v>2</v>
      </c>
      <c r="B47" s="28" t="s">
        <v>6</v>
      </c>
      <c r="C47" s="16"/>
      <c r="D47" s="16"/>
      <c r="E47" s="16"/>
      <c r="F47" s="16"/>
      <c r="G47" s="16"/>
      <c r="H47" s="16"/>
      <c r="I47" s="16"/>
      <c r="J47" s="16"/>
    </row>
    <row r="48" spans="1:10" ht="13.8">
      <c r="A48" s="22">
        <v>1</v>
      </c>
      <c r="B48" s="29">
        <f t="shared" ref="B48:B53" si="10">D37*1000</f>
        <v>135000</v>
      </c>
      <c r="C48" s="16"/>
      <c r="D48" s="16"/>
      <c r="E48" s="16"/>
      <c r="F48" s="16"/>
      <c r="G48" s="16"/>
      <c r="H48" s="16"/>
      <c r="I48" s="16"/>
      <c r="J48" s="16"/>
    </row>
    <row r="49" spans="1:10" ht="13.8">
      <c r="A49" s="22">
        <v>2</v>
      </c>
      <c r="B49" s="29">
        <f t="shared" si="10"/>
        <v>148000</v>
      </c>
      <c r="C49" s="16"/>
      <c r="D49" s="16"/>
      <c r="E49" s="16"/>
      <c r="F49" s="16"/>
      <c r="G49" s="16"/>
      <c r="H49" s="16"/>
      <c r="I49" s="16"/>
      <c r="J49" s="16"/>
    </row>
    <row r="50" spans="1:10" ht="13.8">
      <c r="A50" s="22">
        <v>3</v>
      </c>
      <c r="B50" s="29">
        <f t="shared" si="10"/>
        <v>120000</v>
      </c>
      <c r="C50" s="16"/>
      <c r="D50" s="16"/>
      <c r="E50" s="16"/>
      <c r="F50" s="16"/>
      <c r="G50" s="16"/>
      <c r="H50" s="16"/>
      <c r="I50" s="16"/>
      <c r="J50" s="16"/>
    </row>
    <row r="51" spans="1:10" ht="13.8">
      <c r="A51" s="22">
        <v>4</v>
      </c>
      <c r="B51" s="29">
        <f t="shared" si="10"/>
        <v>92000</v>
      </c>
      <c r="C51" s="16"/>
      <c r="D51" s="16"/>
      <c r="E51" s="16"/>
      <c r="F51" s="16"/>
      <c r="G51" s="16"/>
      <c r="H51" s="16"/>
      <c r="I51" s="16"/>
      <c r="J51" s="16"/>
    </row>
    <row r="52" spans="1:10" ht="13.8">
      <c r="A52" s="22">
        <v>5</v>
      </c>
      <c r="B52" s="29">
        <f t="shared" si="10"/>
        <v>34000</v>
      </c>
      <c r="C52" s="16"/>
      <c r="D52" s="16"/>
      <c r="E52" s="16"/>
      <c r="F52" s="16"/>
      <c r="G52" s="16"/>
      <c r="H52" s="16"/>
      <c r="I52" s="16"/>
      <c r="J52" s="16"/>
    </row>
    <row r="53" spans="1:10" ht="13.8">
      <c r="A53" s="22">
        <v>6</v>
      </c>
      <c r="B53" s="29">
        <f t="shared" si="10"/>
        <v>6000</v>
      </c>
      <c r="C53" s="16"/>
      <c r="D53" s="16"/>
      <c r="E53" s="16"/>
      <c r="F53" s="16"/>
      <c r="G53" s="16"/>
      <c r="H53" s="16"/>
      <c r="I53" s="16"/>
      <c r="J53" s="16"/>
    </row>
    <row r="54" spans="1:10" ht="1.5" customHeight="1">
      <c r="A54" s="35"/>
      <c r="B54" s="36"/>
      <c r="C54" s="16"/>
      <c r="D54" s="16"/>
      <c r="E54" s="16"/>
      <c r="F54" s="16"/>
      <c r="G54" s="16"/>
      <c r="H54" s="16"/>
      <c r="I54" s="16"/>
      <c r="J54" s="16"/>
    </row>
    <row r="55" spans="1:10" ht="13.8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3.8">
      <c r="A56" s="16" t="s">
        <v>10</v>
      </c>
      <c r="B56" s="30" t="s">
        <v>11</v>
      </c>
      <c r="C56" s="16"/>
      <c r="D56" s="16"/>
      <c r="E56" s="16"/>
      <c r="F56" s="16"/>
      <c r="G56" s="16" t="s">
        <v>8</v>
      </c>
      <c r="H56" s="31">
        <f>NPV(0.1,135000,148000,120000,92000,34000,6000)-100000</f>
        <v>322534.50488015934</v>
      </c>
      <c r="I56" s="16"/>
      <c r="J56" s="16"/>
    </row>
    <row r="57" spans="1:10" ht="13.8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3.8">
      <c r="A58" s="37" t="s">
        <v>12</v>
      </c>
      <c r="B58" s="38"/>
      <c r="C58" s="38"/>
      <c r="D58" s="38"/>
      <c r="E58" s="38"/>
      <c r="F58" s="38"/>
      <c r="G58" s="38"/>
      <c r="H58" s="38"/>
      <c r="I58" s="16"/>
      <c r="J58" s="16"/>
    </row>
    <row r="59" spans="1:10" ht="13.8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3.8">
      <c r="A60" s="16" t="s">
        <v>27</v>
      </c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3.8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3.8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</sheetData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D1" sqref="D1"/>
    </sheetView>
  </sheetViews>
  <sheetFormatPr defaultRowHeight="13.2"/>
  <cols>
    <col min="2" max="9" width="9.33203125" bestFit="1" customWidth="1"/>
  </cols>
  <sheetData>
    <row r="1" spans="1:9" ht="21">
      <c r="A1" s="41" t="s">
        <v>0</v>
      </c>
    </row>
    <row r="3" spans="1:9">
      <c r="A3" s="11" t="s">
        <v>13</v>
      </c>
    </row>
    <row r="5" spans="1:9">
      <c r="A5" s="12" t="s">
        <v>2</v>
      </c>
      <c r="B5" s="39">
        <v>1</v>
      </c>
      <c r="C5" s="39">
        <v>2</v>
      </c>
      <c r="D5" s="39">
        <v>3</v>
      </c>
      <c r="E5" s="39">
        <v>4</v>
      </c>
      <c r="F5" s="40">
        <v>5</v>
      </c>
      <c r="G5" s="39">
        <v>6</v>
      </c>
      <c r="H5" s="39">
        <v>7</v>
      </c>
      <c r="I5" s="39">
        <v>8</v>
      </c>
    </row>
    <row r="6" spans="1:9">
      <c r="A6" s="13" t="s">
        <v>23</v>
      </c>
      <c r="B6" s="2">
        <f>-'Inv opg 16'!$B$6</f>
        <v>-150</v>
      </c>
      <c r="C6" s="2">
        <f>-'Inv opg 16'!$B$6</f>
        <v>-150</v>
      </c>
      <c r="D6" s="2">
        <f>-'Inv opg 16'!$B$6</f>
        <v>-150</v>
      </c>
      <c r="E6" s="2">
        <f>-'Inv opg 16'!$B$6</f>
        <v>-150</v>
      </c>
      <c r="F6" s="7">
        <f>-'Inv opg 16'!$B$6</f>
        <v>-150</v>
      </c>
      <c r="G6" s="2">
        <f>-'Inv opg 16'!$B$6</f>
        <v>-150</v>
      </c>
      <c r="H6" s="2">
        <f>-'Inv opg 16'!$B$6</f>
        <v>-150</v>
      </c>
      <c r="I6" s="2">
        <f>-'Inv opg 16'!$B$6</f>
        <v>-150</v>
      </c>
    </row>
    <row r="7" spans="1:9">
      <c r="A7" s="13" t="s">
        <v>14</v>
      </c>
      <c r="B7" s="2">
        <f>'Inv opg 16'!B7+'Inv opg 16'!F7</f>
        <v>240</v>
      </c>
      <c r="C7" s="2">
        <f>'Inv opg 16'!$F7</f>
        <v>120</v>
      </c>
      <c r="D7" s="2">
        <f>'Inv opg 16'!$F7</f>
        <v>120</v>
      </c>
      <c r="E7" s="2">
        <f>'Inv opg 16'!$F7</f>
        <v>120</v>
      </c>
      <c r="F7" s="7">
        <f>'Inv opg 16'!$F7</f>
        <v>120</v>
      </c>
      <c r="G7" s="2">
        <f>'Inv opg 16'!$F7</f>
        <v>120</v>
      </c>
      <c r="H7" s="2">
        <f>'Inv opg 16'!$F7</f>
        <v>120</v>
      </c>
      <c r="I7" s="2">
        <f>'Inv opg 16'!$F7</f>
        <v>120</v>
      </c>
    </row>
    <row r="8" spans="1:9">
      <c r="A8" s="13" t="s">
        <v>15</v>
      </c>
      <c r="B8" s="2"/>
      <c r="C8" s="2">
        <f>'Inv opg 16'!F8+'Inv opg 16'!B8</f>
        <v>220</v>
      </c>
      <c r="D8" s="2">
        <f>'Inv opg 16'!$F8</f>
        <v>120</v>
      </c>
      <c r="E8" s="2">
        <f>'Inv opg 16'!$F8</f>
        <v>120</v>
      </c>
      <c r="F8" s="7">
        <f>'Inv opg 16'!$F8</f>
        <v>120</v>
      </c>
      <c r="G8" s="2">
        <f>'Inv opg 16'!$F8</f>
        <v>120</v>
      </c>
      <c r="H8" s="2">
        <f>'Inv opg 16'!$F8</f>
        <v>120</v>
      </c>
      <c r="I8" s="2">
        <f>'Inv opg 16'!$F8</f>
        <v>120</v>
      </c>
    </row>
    <row r="9" spans="1:9">
      <c r="A9" s="13" t="s">
        <v>16</v>
      </c>
      <c r="B9" s="2"/>
      <c r="C9" s="2"/>
      <c r="D9" s="2">
        <f>'Inv opg 16'!B9+'Inv opg 16'!F9</f>
        <v>180</v>
      </c>
      <c r="E9" s="2">
        <f>'Inv opg 16'!$F9</f>
        <v>100</v>
      </c>
      <c r="F9" s="7">
        <f>'Inv opg 16'!$F9</f>
        <v>100</v>
      </c>
      <c r="G9" s="2">
        <f>'Inv opg 16'!$F9</f>
        <v>100</v>
      </c>
      <c r="H9" s="2">
        <f>'Inv opg 16'!$F9</f>
        <v>100</v>
      </c>
      <c r="I9" s="2">
        <f>'Inv opg 16'!$F9</f>
        <v>100</v>
      </c>
    </row>
    <row r="10" spans="1:9">
      <c r="A10" s="13" t="s">
        <v>17</v>
      </c>
      <c r="B10" s="2"/>
      <c r="C10" s="2"/>
      <c r="D10" s="2"/>
      <c r="E10" s="2">
        <f>'Inv opg 16'!B10+'Inv opg 16'!F10</f>
        <v>140</v>
      </c>
      <c r="F10" s="7">
        <f>'Inv opg 16'!$F10</f>
        <v>80</v>
      </c>
      <c r="G10" s="2">
        <f>'Inv opg 16'!$F10</f>
        <v>80</v>
      </c>
      <c r="H10" s="2">
        <f>'Inv opg 16'!$F10</f>
        <v>80</v>
      </c>
      <c r="I10" s="2">
        <f>'Inv opg 16'!$F10</f>
        <v>80</v>
      </c>
    </row>
    <row r="11" spans="1:9">
      <c r="A11" s="13" t="s">
        <v>18</v>
      </c>
      <c r="B11" s="2"/>
      <c r="C11" s="2"/>
      <c r="D11" s="2"/>
      <c r="E11" s="2"/>
      <c r="F11" s="7">
        <f>'Inv opg 16'!B11+'Inv opg 16'!F11</f>
        <v>80</v>
      </c>
      <c r="G11" s="2">
        <f>'Inv opg 16'!$F11</f>
        <v>40</v>
      </c>
      <c r="H11" s="2">
        <f>'Inv opg 16'!$F11</f>
        <v>40</v>
      </c>
      <c r="I11" s="2">
        <f>'Inv opg 16'!$F11</f>
        <v>40</v>
      </c>
    </row>
    <row r="12" spans="1:9">
      <c r="A12" s="13" t="s">
        <v>19</v>
      </c>
      <c r="B12" s="2"/>
      <c r="C12" s="2"/>
      <c r="D12" s="2"/>
      <c r="E12" s="2"/>
      <c r="F12" s="7"/>
      <c r="G12" s="2">
        <f>'Inv opg 16'!B12+'Inv opg 16'!F12</f>
        <v>40</v>
      </c>
      <c r="H12" s="2">
        <f>'Inv opg 16'!$F12</f>
        <v>20</v>
      </c>
      <c r="I12" s="2">
        <f>'Inv opg 16'!$F12</f>
        <v>20</v>
      </c>
    </row>
    <row r="13" spans="1:9">
      <c r="A13" s="13" t="s">
        <v>20</v>
      </c>
      <c r="B13" s="2"/>
      <c r="C13" s="2"/>
      <c r="D13" s="2"/>
      <c r="E13" s="2"/>
      <c r="F13" s="7"/>
      <c r="G13" s="2"/>
      <c r="H13" s="2">
        <f>'Inv opg 16'!B13+'Inv opg 16'!F13</f>
        <v>5</v>
      </c>
      <c r="I13" s="2">
        <f>'Inv opg 16'!$F13</f>
        <v>5</v>
      </c>
    </row>
    <row r="14" spans="1:9">
      <c r="A14" s="13" t="s">
        <v>21</v>
      </c>
      <c r="B14" s="5"/>
      <c r="C14" s="5"/>
      <c r="D14" s="5"/>
      <c r="E14" s="5"/>
      <c r="F14" s="8"/>
      <c r="G14" s="5"/>
      <c r="H14" s="5"/>
      <c r="I14" s="5">
        <f>'Inv opg 16'!B14+'Inv opg 16'!F14</f>
        <v>0</v>
      </c>
    </row>
    <row r="15" spans="1:9" s="4" customFormat="1" ht="0.75" customHeight="1">
      <c r="A15" s="13"/>
      <c r="B15" s="3"/>
      <c r="C15" s="3"/>
      <c r="D15" s="3"/>
      <c r="E15" s="3"/>
      <c r="F15" s="9"/>
      <c r="G15" s="3"/>
      <c r="H15" s="3"/>
      <c r="I15" s="3"/>
    </row>
    <row r="16" spans="1:9">
      <c r="A16" s="14" t="s">
        <v>22</v>
      </c>
      <c r="B16" s="6">
        <f>NPV(0.1,B7)+B6</f>
        <v>68.181818181818159</v>
      </c>
      <c r="C16" s="6">
        <f>NPV(0.1,C7,C8)+C6</f>
        <v>140.90909090909088</v>
      </c>
      <c r="D16" s="6">
        <f>NPV(0.1,D7,D8,D9)+D6</f>
        <v>193.50112697220129</v>
      </c>
      <c r="E16" s="6">
        <f>NPV(0.1,E7,E8,E9,E10)+E6</f>
        <v>229.01782665118492</v>
      </c>
      <c r="F16" s="10">
        <f>NPV(0.1,F7,F8,F9,F10,F11)+F6</f>
        <v>237.71072517401302</v>
      </c>
      <c r="G16" s="6">
        <f>NPV(0.1,G7,G8,G9,G10,G11,G12)+G6</f>
        <v>235.45282945379796</v>
      </c>
      <c r="H16" s="6">
        <f>NPV(0.1,H7,H8,H9,H10,H11,H12,H13)+H6</f>
        <v>226.72914144387602</v>
      </c>
      <c r="I16" s="6">
        <f>NPV(0.1,I7,I8,I9,I10,I11,I12,I13,I14)+I6</f>
        <v>226.72914144387602</v>
      </c>
    </row>
    <row r="17" spans="1:9" s="4" customFormat="1" ht="0.75" customHeight="1">
      <c r="A17" s="3"/>
      <c r="B17" s="3"/>
      <c r="C17" s="3"/>
      <c r="D17" s="3"/>
      <c r="E17" s="3"/>
      <c r="F17" s="3"/>
      <c r="G17" s="3"/>
      <c r="H17" s="3"/>
      <c r="I17" s="3"/>
    </row>
    <row r="19" spans="1:9">
      <c r="A19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Inv opg 16</vt:lpstr>
      <vt:lpstr>Alternativ metode</vt:lpstr>
      <vt:lpstr>Ark3</vt:lpstr>
      <vt:lpstr>'Inv opg 16'!Udskriftsområde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C. &amp; LYN</dc:creator>
  <cp:lastModifiedBy>Lynggaard</cp:lastModifiedBy>
  <cp:lastPrinted>2003-10-15T11:31:53Z</cp:lastPrinted>
  <dcterms:created xsi:type="dcterms:W3CDTF">2003-09-25T08:57:19Z</dcterms:created>
  <dcterms:modified xsi:type="dcterms:W3CDTF">2014-01-20T08:30:40Z</dcterms:modified>
</cp:coreProperties>
</file>