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8460" windowHeight="6288"/>
  </bookViews>
  <sheets>
    <sheet name="Kapitel 6 Skat" sheetId="1" r:id="rId1"/>
    <sheet name="Sheet 2" sheetId="2" r:id="rId2"/>
    <sheet name="Sheet3" sheetId="4" r:id="rId3"/>
    <sheet name="Sheet4" sheetId="5" r:id="rId4"/>
  </sheets>
  <externalReferences>
    <externalReference r:id="rId5"/>
  </externalReferences>
  <definedNames>
    <definedName name="_xlnm.Print_Area" localSheetId="1">[1]Ark1!$A$1:$J$63</definedName>
  </definedNames>
  <calcPr calcId="125725"/>
</workbook>
</file>

<file path=xl/calcChain.xml><?xml version="1.0" encoding="utf-8"?>
<calcChain xmlns="http://schemas.openxmlformats.org/spreadsheetml/2006/main">
  <c r="G61" i="1"/>
  <c r="F60"/>
  <c r="F58"/>
  <c r="B30"/>
  <c r="I30" s="1"/>
  <c r="D24"/>
  <c r="B10"/>
  <c r="C10" s="1"/>
  <c r="C30" s="1"/>
  <c r="I29"/>
  <c r="J29" s="1"/>
  <c r="B46"/>
  <c r="C46" s="1"/>
  <c r="G39"/>
  <c r="B31" l="1"/>
  <c r="D46"/>
  <c r="D30"/>
  <c r="E30" s="1"/>
  <c r="F30" s="1"/>
  <c r="E46"/>
  <c r="F46" s="1"/>
  <c r="G46" s="1"/>
  <c r="D10"/>
  <c r="B11" s="1"/>
  <c r="I31" l="1"/>
  <c r="B32"/>
  <c r="B47"/>
  <c r="C47" s="1"/>
  <c r="D47" s="1"/>
  <c r="C11"/>
  <c r="C31" s="1"/>
  <c r="J30"/>
  <c r="G30"/>
  <c r="I32" l="1"/>
  <c r="B33"/>
  <c r="B48"/>
  <c r="C48" s="1"/>
  <c r="D48" s="1"/>
  <c r="D31"/>
  <c r="E31" s="1"/>
  <c r="F31" s="1"/>
  <c r="E47"/>
  <c r="F47" s="1"/>
  <c r="G47" s="1"/>
  <c r="D11"/>
  <c r="B12" s="1"/>
  <c r="I33" l="1"/>
  <c r="B49"/>
  <c r="C49" s="1"/>
  <c r="D49" s="1"/>
  <c r="B34"/>
  <c r="G31"/>
  <c r="J31"/>
  <c r="C12"/>
  <c r="C32" s="1"/>
  <c r="I34" l="1"/>
  <c r="B35"/>
  <c r="B50"/>
  <c r="C50" s="1"/>
  <c r="D50" s="1"/>
  <c r="D32"/>
  <c r="E32" s="1"/>
  <c r="F32" s="1"/>
  <c r="E48"/>
  <c r="F48" s="1"/>
  <c r="G48" s="1"/>
  <c r="D12"/>
  <c r="B13" s="1"/>
  <c r="I35" l="1"/>
  <c r="B51"/>
  <c r="C51" s="1"/>
  <c r="D51" s="1"/>
  <c r="B36"/>
  <c r="C13"/>
  <c r="C33" s="1"/>
  <c r="G32"/>
  <c r="J32"/>
  <c r="I36" l="1"/>
  <c r="B37"/>
  <c r="B52"/>
  <c r="C52" s="1"/>
  <c r="D52" s="1"/>
  <c r="D13"/>
  <c r="B14" s="1"/>
  <c r="C14"/>
  <c r="C34" s="1"/>
  <c r="D33"/>
  <c r="E33" s="1"/>
  <c r="F33" s="1"/>
  <c r="E49"/>
  <c r="F49" s="1"/>
  <c r="G49" s="1"/>
  <c r="I37" l="1"/>
  <c r="B53"/>
  <c r="C53" s="1"/>
  <c r="D53" s="1"/>
  <c r="D54" s="1"/>
  <c r="G57" s="1"/>
  <c r="G33"/>
  <c r="J33"/>
  <c r="D34"/>
  <c r="E34" s="1"/>
  <c r="F34" s="1"/>
  <c r="E50"/>
  <c r="F50" s="1"/>
  <c r="G50" s="1"/>
  <c r="D14"/>
  <c r="B15" s="1"/>
  <c r="I38" l="1"/>
  <c r="I40"/>
  <c r="C15"/>
  <c r="C35" s="1"/>
  <c r="G34"/>
  <c r="J34"/>
  <c r="D35" l="1"/>
  <c r="E35" s="1"/>
  <c r="F35" s="1"/>
  <c r="E51"/>
  <c r="F51" s="1"/>
  <c r="G51" s="1"/>
  <c r="D15"/>
  <c r="B16" s="1"/>
  <c r="C16" l="1"/>
  <c r="C36" s="1"/>
  <c r="G35"/>
  <c r="J35"/>
  <c r="D36" l="1"/>
  <c r="E36" s="1"/>
  <c r="F36" s="1"/>
  <c r="E52"/>
  <c r="F52" s="1"/>
  <c r="G52" s="1"/>
  <c r="D16"/>
  <c r="C37" s="1"/>
  <c r="D37" l="1"/>
  <c r="E37" s="1"/>
  <c r="F37" s="1"/>
  <c r="E53"/>
  <c r="F53" s="1"/>
  <c r="G53" s="1"/>
  <c r="G54" s="1"/>
  <c r="F59" s="1"/>
  <c r="G60" s="1"/>
  <c r="G36"/>
  <c r="J36"/>
  <c r="G37" l="1"/>
  <c r="G38" s="1"/>
  <c r="G40" s="1"/>
  <c r="J37"/>
  <c r="J38" l="1"/>
  <c r="J40"/>
</calcChain>
</file>

<file path=xl/sharedStrings.xml><?xml version="1.0" encoding="utf-8"?>
<sst xmlns="http://schemas.openxmlformats.org/spreadsheetml/2006/main" count="65" uniqueCount="56">
  <si>
    <t>År</t>
  </si>
  <si>
    <t>Primo</t>
  </si>
  <si>
    <t>saldo</t>
  </si>
  <si>
    <t>Afskrivn.</t>
  </si>
  <si>
    <t>Ultimo saldo</t>
  </si>
  <si>
    <t>efter afskrivn</t>
  </si>
  <si>
    <t>?</t>
  </si>
  <si>
    <t>Yderligere oplysninger</t>
  </si>
  <si>
    <t>Første års dækningsbidrag</t>
  </si>
  <si>
    <t>Forventet inflation</t>
  </si>
  <si>
    <t xml:space="preserve">Skattesats </t>
  </si>
  <si>
    <t>Anskaffelsessum</t>
  </si>
  <si>
    <t>Saldoafskrivninger</t>
  </si>
  <si>
    <t>Kalkulationsrentefod før skat</t>
  </si>
  <si>
    <t>Kalkulationsrentefod efter skat</t>
  </si>
  <si>
    <t>bidrag</t>
  </si>
  <si>
    <t>Dæknings-</t>
  </si>
  <si>
    <t>Skattepligtig</t>
  </si>
  <si>
    <t>indkomst</t>
  </si>
  <si>
    <t>Skat</t>
  </si>
  <si>
    <t>Indtjening</t>
  </si>
  <si>
    <t>efter skat</t>
  </si>
  <si>
    <t>Nutidsværdi</t>
  </si>
  <si>
    <t>Ialt</t>
  </si>
  <si>
    <t>Investeringssum</t>
  </si>
  <si>
    <t>Kapitalværdi efter skat</t>
  </si>
  <si>
    <t>DB</t>
  </si>
  <si>
    <t>DB efter</t>
  </si>
  <si>
    <t>skat</t>
  </si>
  <si>
    <t>Nuværdi af</t>
  </si>
  <si>
    <t>DB eft. skat</t>
  </si>
  <si>
    <t>Afskrivning</t>
  </si>
  <si>
    <t>og tab</t>
  </si>
  <si>
    <t>Anlæggets anskaffelsessum efter skat</t>
  </si>
  <si>
    <t>afskr.og tab</t>
  </si>
  <si>
    <t>Afskr.og tab</t>
  </si>
  <si>
    <t>Før skat</t>
  </si>
  <si>
    <t>Nutidsværdi af DB efter skat</t>
  </si>
  <si>
    <t>Nutidsværdi af skattebesparelser på afskrivninger</t>
  </si>
  <si>
    <t>s = 25%</t>
  </si>
  <si>
    <t>Nutidsværdi (i = 9,56%)</t>
  </si>
  <si>
    <t>Figur 6.2. Eksempel på beregning af kapitalværdi efter skat. Løbende priser.</t>
  </si>
  <si>
    <t>Efter skat</t>
  </si>
  <si>
    <t>Alternativ beregningsmåde:</t>
  </si>
  <si>
    <t>Data til IRR beregninger</t>
  </si>
  <si>
    <t xml:space="preserve">Kapitel 6. Investeringskalkulen efter skat. </t>
  </si>
  <si>
    <t xml:space="preserve">Figur 6.1. </t>
  </si>
  <si>
    <t>Kapitalværdier</t>
  </si>
  <si>
    <t>IRR</t>
  </si>
  <si>
    <t>Kun ca. 1/3 af aktieselskaberne betaler skat, så i mange virksomheder er</t>
  </si>
  <si>
    <t>det slet ikke relevant som her vist at indregne skatten i kalkulen.</t>
  </si>
  <si>
    <t>PL</t>
  </si>
  <si>
    <t>Beløbet 13.348 kr. antages at kunne fradrages som tab.</t>
  </si>
  <si>
    <t>Se side 88 - 89.</t>
  </si>
  <si>
    <t>Beregning af afskrivninger.</t>
  </si>
  <si>
    <t>Investeringens kapitalværdi efter skat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</si>
</sst>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15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sz val="10"/>
      <name val="Arial"/>
    </font>
    <font>
      <sz val="11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10" fontId="0" fillId="0" borderId="0" xfId="0" applyNumberForma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1" xfId="0" applyNumberFormat="1" applyFont="1" applyBorder="1"/>
    <xf numFmtId="0" fontId="3" fillId="0" borderId="3" xfId="0" applyFont="1" applyBorder="1"/>
    <xf numFmtId="0" fontId="0" fillId="0" borderId="6" xfId="0" applyBorder="1"/>
    <xf numFmtId="3" fontId="0" fillId="0" borderId="8" xfId="0" applyNumberFormat="1" applyBorder="1" applyAlignment="1">
      <alignment horizontal="center"/>
    </xf>
    <xf numFmtId="0" fontId="3" fillId="0" borderId="7" xfId="0" applyFont="1" applyBorder="1"/>
    <xf numFmtId="3" fontId="3" fillId="0" borderId="0" xfId="0" applyNumberFormat="1" applyFont="1" applyBorder="1"/>
    <xf numFmtId="0" fontId="3" fillId="0" borderId="9" xfId="0" applyFont="1" applyBorder="1"/>
    <xf numFmtId="0" fontId="0" fillId="0" borderId="11" xfId="0" applyBorder="1"/>
    <xf numFmtId="0" fontId="6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0" borderId="5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0" fontId="3" fillId="0" borderId="12" xfId="0" applyFont="1" applyBorder="1"/>
    <xf numFmtId="3" fontId="3" fillId="0" borderId="14" xfId="0" applyNumberFormat="1" applyFont="1" applyBorder="1"/>
    <xf numFmtId="0" fontId="3" fillId="0" borderId="6" xfId="0" applyFont="1" applyBorder="1"/>
    <xf numFmtId="0" fontId="3" fillId="0" borderId="15" xfId="0" applyFont="1" applyBorder="1"/>
    <xf numFmtId="0" fontId="0" fillId="0" borderId="11" xfId="0" applyBorder="1" applyAlignment="1">
      <alignment horizontal="center"/>
    </xf>
    <xf numFmtId="0" fontId="3" fillId="0" borderId="13" xfId="0" applyFont="1" applyBorder="1"/>
    <xf numFmtId="3" fontId="3" fillId="0" borderId="13" xfId="0" applyNumberFormat="1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12" xfId="0" applyNumberFormat="1" applyFont="1" applyBorder="1"/>
    <xf numFmtId="3" fontId="5" fillId="0" borderId="14" xfId="0" applyNumberFormat="1" applyFont="1" applyBorder="1"/>
    <xf numFmtId="0" fontId="8" fillId="0" borderId="0" xfId="0" applyFont="1" applyFill="1" applyBorder="1"/>
    <xf numFmtId="0" fontId="4" fillId="0" borderId="0" xfId="0" applyFont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5" xfId="0" applyFont="1" applyFill="1" applyBorder="1"/>
    <xf numFmtId="0" fontId="3" fillId="4" borderId="10" xfId="0" applyFont="1" applyFill="1" applyBorder="1"/>
    <xf numFmtId="0" fontId="4" fillId="4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0" fontId="11" fillId="0" borderId="0" xfId="0" applyFont="1"/>
    <xf numFmtId="3" fontId="5" fillId="3" borderId="14" xfId="0" applyNumberFormat="1" applyFont="1" applyFill="1" applyBorder="1"/>
    <xf numFmtId="3" fontId="3" fillId="7" borderId="6" xfId="0" applyNumberFormat="1" applyFont="1" applyFill="1" applyBorder="1"/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4" xfId="0" applyFont="1" applyBorder="1"/>
    <xf numFmtId="0" fontId="0" fillId="0" borderId="0" xfId="0" applyFill="1"/>
    <xf numFmtId="0" fontId="8" fillId="0" borderId="0" xfId="0" applyFont="1" applyFill="1"/>
    <xf numFmtId="0" fontId="4" fillId="6" borderId="12" xfId="0" applyFont="1" applyFill="1" applyBorder="1" applyAlignment="1">
      <alignment horizontal="center"/>
    </xf>
    <xf numFmtId="9" fontId="0" fillId="6" borderId="13" xfId="0" applyNumberFormat="1" applyFill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/>
    <xf numFmtId="3" fontId="7" fillId="4" borderId="16" xfId="0" applyNumberFormat="1" applyFont="1" applyFill="1" applyBorder="1"/>
    <xf numFmtId="3" fontId="3" fillId="6" borderId="14" xfId="0" applyNumberFormat="1" applyFont="1" applyFill="1" applyBorder="1"/>
    <xf numFmtId="3" fontId="3" fillId="6" borderId="13" xfId="0" applyNumberFormat="1" applyFont="1" applyFill="1" applyBorder="1"/>
    <xf numFmtId="0" fontId="13" fillId="0" borderId="0" xfId="0" applyFont="1"/>
    <xf numFmtId="3" fontId="0" fillId="6" borderId="13" xfId="0" applyNumberFormat="1" applyFill="1" applyBorder="1" applyAlignment="1">
      <alignment horizontal="center"/>
    </xf>
    <xf numFmtId="3" fontId="0" fillId="6" borderId="14" xfId="0" applyNumberFormat="1" applyFill="1" applyBorder="1" applyAlignment="1">
      <alignment horizontal="center"/>
    </xf>
    <xf numFmtId="3" fontId="10" fillId="0" borderId="0" xfId="0" applyNumberFormat="1" applyFont="1"/>
    <xf numFmtId="0" fontId="14" fillId="0" borderId="0" xfId="0" applyFont="1"/>
    <xf numFmtId="9" fontId="10" fillId="0" borderId="0" xfId="0" applyNumberFormat="1" applyFont="1"/>
    <xf numFmtId="0" fontId="12" fillId="0" borderId="0" xfId="0" applyFont="1" applyFill="1" applyBorder="1"/>
    <xf numFmtId="3" fontId="3" fillId="7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nggaard/Documents/A%20A%20A%20Excel%202012%20%20Inv%20og%20Fin/Kap%206%20Skat%20%20-%20%20nye%20tal%20til%20ny%20udgav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">
          <cell r="A1" t="str">
            <v xml:space="preserve">Kapitel 6. Investeringskalkulen efter skat. </v>
          </cell>
        </row>
        <row r="3">
          <cell r="A3" t="str">
            <v>Anskaffelsessum</v>
          </cell>
          <cell r="C3">
            <v>100000</v>
          </cell>
        </row>
        <row r="4">
          <cell r="A4" t="str">
            <v>Saldoafskrivninger</v>
          </cell>
          <cell r="C4">
            <v>0.25</v>
          </cell>
        </row>
        <row r="6">
          <cell r="A6" t="str">
            <v xml:space="preserve">Figur 6.1. </v>
          </cell>
          <cell r="B6" t="str">
            <v>Beregning af afskrivninger</v>
          </cell>
        </row>
        <row r="8">
          <cell r="A8" t="str">
            <v>År</v>
          </cell>
          <cell r="B8" t="str">
            <v>Primo</v>
          </cell>
          <cell r="C8" t="str">
            <v>Afskrivn.</v>
          </cell>
          <cell r="D8" t="str">
            <v>Ultimo saldo</v>
          </cell>
        </row>
        <row r="9">
          <cell r="B9" t="str">
            <v>saldo</v>
          </cell>
          <cell r="C9">
            <v>0.25</v>
          </cell>
          <cell r="D9" t="str">
            <v>efter afskrivn</v>
          </cell>
        </row>
        <row r="10">
          <cell r="A10">
            <v>1</v>
          </cell>
          <cell r="B10">
            <v>100000</v>
          </cell>
          <cell r="C10">
            <v>25000</v>
          </cell>
          <cell r="D10">
            <v>75000</v>
          </cell>
        </row>
        <row r="11">
          <cell r="A11">
            <v>2</v>
          </cell>
          <cell r="B11">
            <v>75000</v>
          </cell>
          <cell r="C11">
            <v>18750</v>
          </cell>
          <cell r="D11">
            <v>56250</v>
          </cell>
        </row>
        <row r="12">
          <cell r="A12">
            <v>3</v>
          </cell>
          <cell r="B12">
            <v>56250</v>
          </cell>
          <cell r="C12">
            <v>14062.5</v>
          </cell>
          <cell r="D12">
            <v>42187.5</v>
          </cell>
        </row>
        <row r="13">
          <cell r="A13">
            <v>4</v>
          </cell>
          <cell r="B13">
            <v>42187.5</v>
          </cell>
          <cell r="C13">
            <v>10546.875</v>
          </cell>
          <cell r="D13">
            <v>31640.625</v>
          </cell>
        </row>
        <row r="14">
          <cell r="A14">
            <v>5</v>
          </cell>
          <cell r="B14">
            <v>31640.625</v>
          </cell>
          <cell r="C14">
            <v>7910.15625</v>
          </cell>
          <cell r="D14">
            <v>23730.46875</v>
          </cell>
        </row>
        <row r="15">
          <cell r="A15">
            <v>6</v>
          </cell>
          <cell r="B15">
            <v>23730.46875</v>
          </cell>
          <cell r="C15">
            <v>5932.6171875</v>
          </cell>
          <cell r="D15">
            <v>17797.8515625</v>
          </cell>
        </row>
        <row r="16">
          <cell r="A16">
            <v>7</v>
          </cell>
          <cell r="B16">
            <v>17797.8515625</v>
          </cell>
          <cell r="C16">
            <v>4449.462890625</v>
          </cell>
          <cell r="D16">
            <v>13348.388671875</v>
          </cell>
        </row>
        <row r="17">
          <cell r="A17">
            <v>8</v>
          </cell>
          <cell r="B17">
            <v>13348</v>
          </cell>
          <cell r="C17" t="str">
            <v>?</v>
          </cell>
          <cell r="D17" t="str">
            <v>?</v>
          </cell>
          <cell r="E17" t="str">
            <v>Beløbet 13.348 kr. antages at kunne fradrages som tab.</v>
          </cell>
        </row>
        <row r="19">
          <cell r="A19" t="str">
            <v>Yderligere oplysninger</v>
          </cell>
        </row>
        <row r="20">
          <cell r="A20" t="str">
            <v>Første års dækningsbidrag</v>
          </cell>
          <cell r="D20">
            <v>20000</v>
          </cell>
        </row>
        <row r="21">
          <cell r="A21" t="str">
            <v>Forventet inflation</v>
          </cell>
          <cell r="D21">
            <v>2.5000000000000001E-2</v>
          </cell>
        </row>
        <row r="22">
          <cell r="A22" t="str">
            <v xml:space="preserve">Skattesats </v>
          </cell>
          <cell r="D22">
            <v>0.25</v>
          </cell>
        </row>
        <row r="23">
          <cell r="A23" t="str">
            <v>Kalkulationsrentefod før skat</v>
          </cell>
          <cell r="D23">
            <v>0.08</v>
          </cell>
          <cell r="E23" t="str">
            <v>Nye tal</v>
          </cell>
        </row>
        <row r="24">
          <cell r="A24" t="str">
            <v>Kalkulationsrentefod efter skat</v>
          </cell>
          <cell r="D24">
            <v>0.06</v>
          </cell>
          <cell r="E24" t="str">
            <v>Nye tal</v>
          </cell>
        </row>
        <row r="26">
          <cell r="A26" t="str">
            <v xml:space="preserve">Figur 6.2. </v>
          </cell>
          <cell r="B26" t="str">
            <v>Eksempel på beregning af kapitalværdi efter skat. Løbende priser.</v>
          </cell>
        </row>
        <row r="27">
          <cell r="I27" t="str">
            <v>Data til IRR beregninger</v>
          </cell>
        </row>
        <row r="28">
          <cell r="A28" t="str">
            <v>År</v>
          </cell>
          <cell r="B28" t="str">
            <v>Dæknings-</v>
          </cell>
          <cell r="C28" t="str">
            <v>Afskrivn.</v>
          </cell>
          <cell r="D28" t="str">
            <v>Skattepligtig</v>
          </cell>
          <cell r="E28" t="str">
            <v>Skat</v>
          </cell>
          <cell r="F28" t="str">
            <v>Indtjening</v>
          </cell>
          <cell r="G28" t="str">
            <v>Nutidsværdi</v>
          </cell>
          <cell r="I28" t="str">
            <v>Før skat</v>
          </cell>
          <cell r="J28" t="str">
            <v>Efter skat</v>
          </cell>
        </row>
        <row r="29">
          <cell r="B29" t="str">
            <v>bidrag</v>
          </cell>
          <cell r="C29" t="str">
            <v>og tab</v>
          </cell>
          <cell r="D29" t="str">
            <v>indkomst</v>
          </cell>
          <cell r="E29" t="str">
            <v>s = 25%</v>
          </cell>
          <cell r="F29" t="str">
            <v>efter skat</v>
          </cell>
          <cell r="G29" t="str">
            <v>efter skat</v>
          </cell>
          <cell r="I29">
            <v>-100000</v>
          </cell>
          <cell r="J29">
            <v>-100000</v>
          </cell>
        </row>
        <row r="30">
          <cell r="A30">
            <v>1</v>
          </cell>
          <cell r="B30">
            <v>20000</v>
          </cell>
          <cell r="C30">
            <v>25000</v>
          </cell>
          <cell r="D30">
            <v>-5000</v>
          </cell>
          <cell r="E30">
            <v>-1250</v>
          </cell>
          <cell r="F30">
            <v>21250</v>
          </cell>
          <cell r="G30">
            <v>20047.169811320753</v>
          </cell>
          <cell r="I30">
            <v>20000</v>
          </cell>
          <cell r="J30">
            <v>21250</v>
          </cell>
        </row>
        <row r="31">
          <cell r="A31">
            <v>2</v>
          </cell>
          <cell r="B31">
            <v>20500</v>
          </cell>
          <cell r="C31">
            <v>18750</v>
          </cell>
          <cell r="D31">
            <v>1750</v>
          </cell>
          <cell r="E31">
            <v>437.5</v>
          </cell>
          <cell r="F31">
            <v>20062.5</v>
          </cell>
          <cell r="G31">
            <v>17855.553577785686</v>
          </cell>
          <cell r="I31">
            <v>20500</v>
          </cell>
          <cell r="J31">
            <v>20062.5</v>
          </cell>
        </row>
        <row r="32">
          <cell r="A32">
            <v>3</v>
          </cell>
          <cell r="B32">
            <v>21012.499999999996</v>
          </cell>
          <cell r="C32">
            <v>14062.5</v>
          </cell>
          <cell r="D32">
            <v>6949.9999999999964</v>
          </cell>
          <cell r="E32">
            <v>1737.4999999999991</v>
          </cell>
          <cell r="F32">
            <v>19274.999999999996</v>
          </cell>
          <cell r="G32">
            <v>16183.661680447611</v>
          </cell>
          <cell r="I32">
            <v>21012.499999999996</v>
          </cell>
          <cell r="J32">
            <v>19274.999999999996</v>
          </cell>
        </row>
        <row r="33">
          <cell r="A33">
            <v>4</v>
          </cell>
          <cell r="B33">
            <v>21537.812499999993</v>
          </cell>
          <cell r="C33">
            <v>10546.875</v>
          </cell>
          <cell r="D33">
            <v>10990.937499999993</v>
          </cell>
          <cell r="E33">
            <v>2747.7343749999982</v>
          </cell>
          <cell r="F33">
            <v>18790.078124999993</v>
          </cell>
          <cell r="G33">
            <v>14883.501814559839</v>
          </cell>
          <cell r="I33">
            <v>21537.812499999993</v>
          </cell>
          <cell r="J33">
            <v>18790.078124999993</v>
          </cell>
        </row>
        <row r="34">
          <cell r="A34">
            <v>5</v>
          </cell>
          <cell r="B34">
            <v>22076.257812499989</v>
          </cell>
          <cell r="C34">
            <v>7910.15625</v>
          </cell>
          <cell r="D34">
            <v>14166.101562499989</v>
          </cell>
          <cell r="E34">
            <v>3541.5253906249973</v>
          </cell>
          <cell r="F34">
            <v>18534.732421874993</v>
          </cell>
          <cell r="G34">
            <v>13850.230284131572</v>
          </cell>
          <cell r="I34">
            <v>22076.257812499989</v>
          </cell>
          <cell r="J34">
            <v>18534.732421874993</v>
          </cell>
        </row>
        <row r="35">
          <cell r="A35">
            <v>6</v>
          </cell>
          <cell r="B35">
            <v>22628.164257812488</v>
          </cell>
          <cell r="C35">
            <v>5932.6171875</v>
          </cell>
          <cell r="D35">
            <v>16695.547070312488</v>
          </cell>
          <cell r="E35">
            <v>4173.8867675781221</v>
          </cell>
          <cell r="F35">
            <v>18454.277490234366</v>
          </cell>
          <cell r="G35">
            <v>13009.537432939371</v>
          </cell>
          <cell r="I35">
            <v>22628.164257812488</v>
          </cell>
          <cell r="J35">
            <v>18454.277490234366</v>
          </cell>
        </row>
        <row r="36">
          <cell r="A36">
            <v>7</v>
          </cell>
          <cell r="B36">
            <v>23193.8683642578</v>
          </cell>
          <cell r="C36">
            <v>4449.462890625</v>
          </cell>
          <cell r="D36">
            <v>18744.4054736328</v>
          </cell>
          <cell r="E36">
            <v>4686.1013684082</v>
          </cell>
          <cell r="F36">
            <v>18507.766995849601</v>
          </cell>
          <cell r="G36">
            <v>12308.722097854468</v>
          </cell>
          <cell r="I36">
            <v>23193.8683642578</v>
          </cell>
          <cell r="J36">
            <v>18507.766995849601</v>
          </cell>
        </row>
        <row r="37">
          <cell r="A37">
            <v>8</v>
          </cell>
          <cell r="B37">
            <v>23773.715073364241</v>
          </cell>
          <cell r="C37">
            <v>13348.388671875</v>
          </cell>
          <cell r="D37">
            <v>10425.326401489241</v>
          </cell>
          <cell r="E37">
            <v>2606.3316003723103</v>
          </cell>
          <cell r="F37">
            <v>21167.383472991933</v>
          </cell>
          <cell r="G37">
            <v>13280.678259891654</v>
          </cell>
          <cell r="I37">
            <v>23773.715073364241</v>
          </cell>
          <cell r="J37">
            <v>21167.383472991933</v>
          </cell>
        </row>
        <row r="38">
          <cell r="A38" t="str">
            <v>Nutidsværdi (i = 6%)</v>
          </cell>
          <cell r="G38">
            <v>121419.05495893094</v>
          </cell>
          <cell r="I38">
            <v>0.13893358089338007</v>
          </cell>
          <cell r="J38">
            <v>0.11245360746317683</v>
          </cell>
        </row>
        <row r="39">
          <cell r="A39" t="str">
            <v>Investeringssum</v>
          </cell>
          <cell r="G39">
            <v>100000</v>
          </cell>
        </row>
        <row r="40">
          <cell r="A40" t="str">
            <v>Kapitalværdi efter skat</v>
          </cell>
          <cell r="G40">
            <v>21419.054958930938</v>
          </cell>
          <cell r="I40">
            <v>24267.209341214897</v>
          </cell>
          <cell r="J40">
            <v>21419.054958930952</v>
          </cell>
        </row>
        <row r="41">
          <cell r="I41" t="str">
            <v>Kapitalværdier</v>
          </cell>
        </row>
        <row r="42">
          <cell r="A42" t="str">
            <v>Alternativ beregningsmåde:</v>
          </cell>
        </row>
        <row r="44">
          <cell r="A44" t="str">
            <v>År</v>
          </cell>
          <cell r="B44" t="str">
            <v>DB</v>
          </cell>
          <cell r="C44" t="str">
            <v>DB efter</v>
          </cell>
          <cell r="D44" t="str">
            <v>Nuværdi af</v>
          </cell>
          <cell r="E44" t="str">
            <v>Afskrivning</v>
          </cell>
          <cell r="F44" t="str">
            <v>Afskr.og tab</v>
          </cell>
          <cell r="G44" t="str">
            <v>Nuværdi af</v>
          </cell>
        </row>
        <row r="45">
          <cell r="C45" t="str">
            <v>skat</v>
          </cell>
          <cell r="D45" t="str">
            <v>DB eft. skat</v>
          </cell>
          <cell r="E45" t="str">
            <v>og tab</v>
          </cell>
          <cell r="F45" t="str">
            <v>efter skat</v>
          </cell>
          <cell r="G45" t="str">
            <v>afskr.og tab</v>
          </cell>
        </row>
        <row r="46">
          <cell r="A46">
            <v>1</v>
          </cell>
          <cell r="B46">
            <v>20000</v>
          </cell>
          <cell r="C46">
            <v>15000</v>
          </cell>
          <cell r="D46">
            <v>14150.943396226414</v>
          </cell>
          <cell r="E46">
            <v>25000</v>
          </cell>
          <cell r="F46">
            <v>6250</v>
          </cell>
          <cell r="G46">
            <v>5896.2264150943392</v>
          </cell>
        </row>
        <row r="47">
          <cell r="A47">
            <v>2</v>
          </cell>
          <cell r="B47">
            <v>20500</v>
          </cell>
          <cell r="C47">
            <v>15375</v>
          </cell>
          <cell r="D47">
            <v>13683.695265218937</v>
          </cell>
          <cell r="E47">
            <v>18750</v>
          </cell>
          <cell r="F47">
            <v>4687.5</v>
          </cell>
          <cell r="G47">
            <v>4171.8583125667492</v>
          </cell>
        </row>
        <row r="48">
          <cell r="A48">
            <v>3</v>
          </cell>
          <cell r="B48">
            <v>21012.499999999996</v>
          </cell>
          <cell r="C48">
            <v>15759.374999999996</v>
          </cell>
          <cell r="D48">
            <v>13231.875138537174</v>
          </cell>
          <cell r="E48">
            <v>14062.5</v>
          </cell>
          <cell r="F48">
            <v>3515.625</v>
          </cell>
          <cell r="G48">
            <v>2951.7865419104355</v>
          </cell>
        </row>
        <row r="49">
          <cell r="A49">
            <v>4</v>
          </cell>
          <cell r="B49">
            <v>21537.812499999993</v>
          </cell>
          <cell r="C49">
            <v>16153.359374999995</v>
          </cell>
          <cell r="D49">
            <v>12794.973600943966</v>
          </cell>
          <cell r="E49">
            <v>10546.875</v>
          </cell>
          <cell r="F49">
            <v>2636.71875</v>
          </cell>
          <cell r="G49">
            <v>2088.5282136158744</v>
          </cell>
        </row>
        <row r="50">
          <cell r="A50">
            <v>5</v>
          </cell>
          <cell r="B50">
            <v>22076.257812499989</v>
          </cell>
          <cell r="C50">
            <v>16557.193359374993</v>
          </cell>
          <cell r="D50">
            <v>12372.498057516568</v>
          </cell>
          <cell r="E50">
            <v>7910.15625</v>
          </cell>
          <cell r="F50">
            <v>1977.5390625</v>
          </cell>
          <cell r="G50">
            <v>1477.7322266150052</v>
          </cell>
        </row>
        <row r="51">
          <cell r="A51">
            <v>6</v>
          </cell>
          <cell r="B51">
            <v>22628.164257812488</v>
          </cell>
          <cell r="C51">
            <v>16971.123193359366</v>
          </cell>
          <cell r="D51">
            <v>11963.972178258944</v>
          </cell>
          <cell r="E51">
            <v>5932.6171875</v>
          </cell>
          <cell r="F51">
            <v>1483.154296875</v>
          </cell>
          <cell r="G51">
            <v>1045.5652546804281</v>
          </cell>
        </row>
        <row r="52">
          <cell r="A52">
            <v>7</v>
          </cell>
          <cell r="B52">
            <v>23193.8683642578</v>
          </cell>
          <cell r="C52">
            <v>17395.401273193351</v>
          </cell>
          <cell r="D52">
            <v>11568.935361052279</v>
          </cell>
          <cell r="E52">
            <v>4449.462890625</v>
          </cell>
          <cell r="F52">
            <v>1112.36572265625</v>
          </cell>
          <cell r="G52">
            <v>739.78673680218958</v>
          </cell>
        </row>
        <row r="53">
          <cell r="A53">
            <v>8</v>
          </cell>
          <cell r="B53">
            <v>23773.715073364241</v>
          </cell>
          <cell r="C53">
            <v>17830.286305023183</v>
          </cell>
          <cell r="D53">
            <v>11186.942212338288</v>
          </cell>
          <cell r="E53">
            <v>13348.388671875</v>
          </cell>
          <cell r="F53">
            <v>3337.09716796875</v>
          </cell>
          <cell r="G53">
            <v>2093.7360475533669</v>
          </cell>
        </row>
        <row r="54">
          <cell r="A54" t="str">
            <v>Ialt</v>
          </cell>
          <cell r="D54">
            <v>100953.83521009257</v>
          </cell>
          <cell r="G54">
            <v>20465.219748838386</v>
          </cell>
        </row>
        <row r="57">
          <cell r="A57" t="str">
            <v>Nutidsværdi af DB efter skat</v>
          </cell>
          <cell r="G57">
            <v>100953.83521009257</v>
          </cell>
        </row>
        <row r="58">
          <cell r="A58" t="str">
            <v>Investeringssum</v>
          </cell>
          <cell r="F58">
            <v>100000</v>
          </cell>
        </row>
        <row r="59">
          <cell r="A59" t="str">
            <v>Nutidsværdi af skattebesparelser på afskrivninger</v>
          </cell>
          <cell r="F59">
            <v>20465.219748838386</v>
          </cell>
        </row>
        <row r="60">
          <cell r="A60" t="str">
            <v>Anlæggets anskaffelsessum efter skat</v>
          </cell>
          <cell r="F60">
            <v>79534.780251161617</v>
          </cell>
          <cell r="G60">
            <v>79534.780251161617</v>
          </cell>
        </row>
        <row r="61">
          <cell r="A61" t="str">
            <v>Investeringens nuværdi efter skat</v>
          </cell>
          <cell r="G61">
            <v>21419.054958930952</v>
          </cell>
        </row>
        <row r="63">
          <cell r="A63" t="str">
            <v>PL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workbookViewId="0"/>
  </sheetViews>
  <sheetFormatPr defaultRowHeight="13.2"/>
  <cols>
    <col min="1" max="1" width="10.6640625" customWidth="1"/>
    <col min="2" max="2" width="12.109375" bestFit="1" customWidth="1"/>
    <col min="3" max="6" width="10.6640625" customWidth="1"/>
    <col min="7" max="7" width="12.33203125" customWidth="1"/>
    <col min="9" max="10" width="12.88671875" bestFit="1" customWidth="1"/>
  </cols>
  <sheetData>
    <row r="1" spans="1:6" ht="21">
      <c r="A1" s="74" t="s">
        <v>45</v>
      </c>
    </row>
    <row r="2" spans="1:6">
      <c r="A2" s="43"/>
    </row>
    <row r="3" spans="1:6" ht="13.8">
      <c r="A3" s="70" t="s">
        <v>11</v>
      </c>
      <c r="B3" s="70"/>
      <c r="C3" s="77">
        <v>100000</v>
      </c>
      <c r="D3" s="70"/>
      <c r="E3" s="78" t="s">
        <v>53</v>
      </c>
      <c r="F3" s="70"/>
    </row>
    <row r="4" spans="1:6" ht="13.8">
      <c r="A4" s="70" t="s">
        <v>12</v>
      </c>
      <c r="B4" s="70"/>
      <c r="C4" s="79">
        <v>0.25</v>
      </c>
      <c r="D4" s="70"/>
      <c r="E4" s="70"/>
      <c r="F4" s="70"/>
    </row>
    <row r="5" spans="1:6">
      <c r="C5" s="2"/>
    </row>
    <row r="6" spans="1:6" ht="15.6">
      <c r="A6" s="50" t="s">
        <v>46</v>
      </c>
      <c r="B6" s="47" t="s">
        <v>54</v>
      </c>
      <c r="C6" s="48"/>
      <c r="D6" s="48"/>
    </row>
    <row r="7" spans="1:6" ht="15.6">
      <c r="A7" s="66"/>
      <c r="B7" s="66"/>
      <c r="C7" s="65"/>
      <c r="D7" s="65"/>
    </row>
    <row r="8" spans="1:6">
      <c r="A8" s="19" t="s">
        <v>0</v>
      </c>
      <c r="B8" s="19" t="s">
        <v>1</v>
      </c>
      <c r="C8" s="67" t="s">
        <v>3</v>
      </c>
      <c r="D8" s="12" t="s">
        <v>4</v>
      </c>
    </row>
    <row r="9" spans="1:6">
      <c r="A9" s="20"/>
      <c r="B9" s="20" t="s">
        <v>2</v>
      </c>
      <c r="C9" s="68">
        <v>0.25</v>
      </c>
      <c r="D9" s="17" t="s">
        <v>5</v>
      </c>
    </row>
    <row r="10" spans="1:6">
      <c r="A10" s="21">
        <v>1</v>
      </c>
      <c r="B10" s="22">
        <f>C3</f>
        <v>100000</v>
      </c>
      <c r="C10" s="76">
        <f>B10*$C$4</f>
        <v>25000</v>
      </c>
      <c r="D10" s="13">
        <f>B10-C10</f>
        <v>75000</v>
      </c>
    </row>
    <row r="11" spans="1:6">
      <c r="A11" s="21">
        <v>2</v>
      </c>
      <c r="B11" s="22">
        <f t="shared" ref="B11:B16" si="0">D10</f>
        <v>75000</v>
      </c>
      <c r="C11" s="76">
        <f t="shared" ref="C11:C16" si="1">B11*$C$9</f>
        <v>18750</v>
      </c>
      <c r="D11" s="13">
        <f t="shared" ref="D11:D16" si="2">B11-C11</f>
        <v>56250</v>
      </c>
    </row>
    <row r="12" spans="1:6">
      <c r="A12" s="21">
        <v>3</v>
      </c>
      <c r="B12" s="22">
        <f t="shared" si="0"/>
        <v>56250</v>
      </c>
      <c r="C12" s="76">
        <f t="shared" si="1"/>
        <v>14062.5</v>
      </c>
      <c r="D12" s="13">
        <f t="shared" si="2"/>
        <v>42187.5</v>
      </c>
    </row>
    <row r="13" spans="1:6">
      <c r="A13" s="21">
        <v>4</v>
      </c>
      <c r="B13" s="22">
        <f t="shared" si="0"/>
        <v>42187.5</v>
      </c>
      <c r="C13" s="76">
        <f t="shared" si="1"/>
        <v>10546.875</v>
      </c>
      <c r="D13" s="13">
        <f t="shared" si="2"/>
        <v>31640.625</v>
      </c>
    </row>
    <row r="14" spans="1:6">
      <c r="A14" s="21">
        <v>5</v>
      </c>
      <c r="B14" s="22">
        <f t="shared" si="0"/>
        <v>31640.625</v>
      </c>
      <c r="C14" s="76">
        <f t="shared" si="1"/>
        <v>7910.15625</v>
      </c>
      <c r="D14" s="13">
        <f t="shared" si="2"/>
        <v>23730.46875</v>
      </c>
    </row>
    <row r="15" spans="1:6">
      <c r="A15" s="21">
        <v>6</v>
      </c>
      <c r="B15" s="22">
        <f t="shared" si="0"/>
        <v>23730.46875</v>
      </c>
      <c r="C15" s="76">
        <f t="shared" si="1"/>
        <v>5932.6171875</v>
      </c>
      <c r="D15" s="13">
        <f t="shared" si="2"/>
        <v>17797.8515625</v>
      </c>
    </row>
    <row r="16" spans="1:6">
      <c r="A16" s="21">
        <v>7</v>
      </c>
      <c r="B16" s="22">
        <f t="shared" si="0"/>
        <v>17797.8515625</v>
      </c>
      <c r="C16" s="76">
        <f t="shared" si="1"/>
        <v>4449.462890625</v>
      </c>
      <c r="D16" s="13">
        <f t="shared" si="2"/>
        <v>13348.388671875</v>
      </c>
    </row>
    <row r="17" spans="1:10">
      <c r="A17" s="20">
        <v>8</v>
      </c>
      <c r="B17" s="75">
        <v>13348</v>
      </c>
      <c r="C17" s="20" t="s">
        <v>6</v>
      </c>
      <c r="D17" s="33" t="s">
        <v>6</v>
      </c>
      <c r="E17" s="43" t="s">
        <v>52</v>
      </c>
    </row>
    <row r="18" spans="1:10">
      <c r="A18" s="4"/>
      <c r="B18" s="1"/>
      <c r="C18" s="1"/>
      <c r="D18" s="1"/>
    </row>
    <row r="19" spans="1:10">
      <c r="A19" s="3" t="s">
        <v>7</v>
      </c>
    </row>
    <row r="20" spans="1:10">
      <c r="A20" t="s">
        <v>8</v>
      </c>
      <c r="D20" s="1">
        <v>20000</v>
      </c>
      <c r="E20" s="43"/>
    </row>
    <row r="21" spans="1:10">
      <c r="A21" t="s">
        <v>9</v>
      </c>
      <c r="D21" s="5">
        <v>2.5000000000000001E-2</v>
      </c>
    </row>
    <row r="22" spans="1:10">
      <c r="A22" t="s">
        <v>10</v>
      </c>
      <c r="D22" s="2">
        <v>0.25</v>
      </c>
    </row>
    <row r="23" spans="1:10">
      <c r="A23" t="s">
        <v>13</v>
      </c>
      <c r="D23" s="5">
        <v>0.1275</v>
      </c>
    </row>
    <row r="24" spans="1:10">
      <c r="A24" t="s">
        <v>14</v>
      </c>
      <c r="D24" s="5">
        <f>D23*(1-D22)</f>
        <v>9.5625000000000002E-2</v>
      </c>
    </row>
    <row r="26" spans="1:10" ht="15.6">
      <c r="A26" s="49" t="s">
        <v>41</v>
      </c>
      <c r="B26" s="48"/>
      <c r="C26" s="48"/>
      <c r="D26" s="48"/>
      <c r="E26" s="48"/>
      <c r="F26" s="48"/>
      <c r="G26" s="48"/>
      <c r="H26" s="48"/>
    </row>
    <row r="27" spans="1:10">
      <c r="I27" s="18" t="s">
        <v>44</v>
      </c>
    </row>
    <row r="28" spans="1:10" ht="15">
      <c r="A28" s="36" t="s">
        <v>0</v>
      </c>
      <c r="B28" s="29" t="s">
        <v>16</v>
      </c>
      <c r="C28" s="29" t="s">
        <v>3</v>
      </c>
      <c r="D28" s="29" t="s">
        <v>17</v>
      </c>
      <c r="E28" s="36" t="s">
        <v>19</v>
      </c>
      <c r="F28" s="53" t="s">
        <v>20</v>
      </c>
      <c r="G28" s="51" t="s">
        <v>22</v>
      </c>
      <c r="I28" s="56" t="s">
        <v>36</v>
      </c>
      <c r="J28" s="55" t="s">
        <v>42</v>
      </c>
    </row>
    <row r="29" spans="1:10" ht="15">
      <c r="A29" s="37"/>
      <c r="B29" s="34" t="s">
        <v>15</v>
      </c>
      <c r="C29" s="34" t="s">
        <v>32</v>
      </c>
      <c r="D29" s="34" t="s">
        <v>18</v>
      </c>
      <c r="E29" s="34" t="s">
        <v>39</v>
      </c>
      <c r="F29" s="54" t="s">
        <v>21</v>
      </c>
      <c r="G29" s="52" t="s">
        <v>21</v>
      </c>
      <c r="I29" s="44">
        <f>-C3</f>
        <v>-100000</v>
      </c>
      <c r="J29" s="44">
        <f>I29</f>
        <v>-100000</v>
      </c>
    </row>
    <row r="30" spans="1:10" ht="15">
      <c r="A30" s="38">
        <v>1</v>
      </c>
      <c r="B30" s="30">
        <f>D20</f>
        <v>20000</v>
      </c>
      <c r="C30" s="72">
        <f>C10</f>
        <v>25000</v>
      </c>
      <c r="D30" s="30">
        <f>B30-C30</f>
        <v>-5000</v>
      </c>
      <c r="E30" s="30">
        <f>D30*$D$22</f>
        <v>-1250</v>
      </c>
      <c r="F30" s="26">
        <f>B30-E30</f>
        <v>21250</v>
      </c>
      <c r="G30" s="30">
        <f>F30*POWER(1+$D$24,-A30)</f>
        <v>19395.322304620648</v>
      </c>
      <c r="I30" s="22">
        <f>B30</f>
        <v>20000</v>
      </c>
      <c r="J30" s="22">
        <f>F30</f>
        <v>21250</v>
      </c>
    </row>
    <row r="31" spans="1:10" ht="15">
      <c r="A31" s="38">
        <v>2</v>
      </c>
      <c r="B31" s="30">
        <f>B30*(1+$D$21)</f>
        <v>20500</v>
      </c>
      <c r="C31" s="72">
        <f t="shared" ref="C31:C36" si="3">C11</f>
        <v>18750</v>
      </c>
      <c r="D31" s="30">
        <f t="shared" ref="D31:D37" si="4">B31-C31</f>
        <v>1750</v>
      </c>
      <c r="E31" s="30">
        <f t="shared" ref="E31:E37" si="5">D31*$D$22</f>
        <v>437.5</v>
      </c>
      <c r="F31" s="26">
        <f t="shared" ref="F31:F37" si="6">B31-E31</f>
        <v>20062.5</v>
      </c>
      <c r="G31" s="30">
        <f t="shared" ref="G31:G37" si="7">F31*POWER(1+$D$24,-A31)</f>
        <v>16713.260520877095</v>
      </c>
      <c r="I31" s="22">
        <f t="shared" ref="I31:I37" si="8">B31</f>
        <v>20500</v>
      </c>
      <c r="J31" s="22">
        <f t="shared" ref="J31:J37" si="9">F31</f>
        <v>20062.5</v>
      </c>
    </row>
    <row r="32" spans="1:10" ht="15">
      <c r="A32" s="38">
        <v>3</v>
      </c>
      <c r="B32" s="30">
        <f t="shared" ref="B32:B37" si="10">B31*(1+$D$21)</f>
        <v>21012.499999999996</v>
      </c>
      <c r="C32" s="72">
        <f t="shared" si="3"/>
        <v>14062.5</v>
      </c>
      <c r="D32" s="30">
        <f t="shared" si="4"/>
        <v>6949.9999999999964</v>
      </c>
      <c r="E32" s="30">
        <f t="shared" si="5"/>
        <v>1737.4999999999991</v>
      </c>
      <c r="F32" s="26">
        <f t="shared" si="6"/>
        <v>19274.999999999996</v>
      </c>
      <c r="G32" s="30">
        <f t="shared" si="7"/>
        <v>14655.768164982133</v>
      </c>
      <c r="I32" s="22">
        <f t="shared" si="8"/>
        <v>21012.499999999996</v>
      </c>
      <c r="J32" s="22">
        <f t="shared" si="9"/>
        <v>19274.999999999996</v>
      </c>
    </row>
    <row r="33" spans="1:11" ht="15">
      <c r="A33" s="38">
        <v>4</v>
      </c>
      <c r="B33" s="30">
        <f t="shared" si="10"/>
        <v>21537.812499999993</v>
      </c>
      <c r="C33" s="72">
        <f t="shared" si="3"/>
        <v>10546.875</v>
      </c>
      <c r="D33" s="30">
        <f t="shared" si="4"/>
        <v>10990.937499999993</v>
      </c>
      <c r="E33" s="30">
        <f t="shared" si="5"/>
        <v>2747.7343749999982</v>
      </c>
      <c r="F33" s="26">
        <f t="shared" si="6"/>
        <v>18790.078124999993</v>
      </c>
      <c r="G33" s="30">
        <f t="shared" si="7"/>
        <v>13040.09790392437</v>
      </c>
      <c r="I33" s="22">
        <f t="shared" si="8"/>
        <v>21537.812499999993</v>
      </c>
      <c r="J33" s="22">
        <f t="shared" si="9"/>
        <v>18790.078124999993</v>
      </c>
    </row>
    <row r="34" spans="1:11" ht="15">
      <c r="A34" s="38">
        <v>5</v>
      </c>
      <c r="B34" s="30">
        <f t="shared" si="10"/>
        <v>22076.257812499989</v>
      </c>
      <c r="C34" s="72">
        <f t="shared" si="3"/>
        <v>7910.15625</v>
      </c>
      <c r="D34" s="30">
        <f t="shared" si="4"/>
        <v>14166.101562499989</v>
      </c>
      <c r="E34" s="30">
        <f t="shared" si="5"/>
        <v>3541.5253906249973</v>
      </c>
      <c r="F34" s="26">
        <f t="shared" si="6"/>
        <v>18534.732421874993</v>
      </c>
      <c r="G34" s="30">
        <f t="shared" si="7"/>
        <v>11740.231306826867</v>
      </c>
      <c r="I34" s="22">
        <f t="shared" si="8"/>
        <v>22076.257812499989</v>
      </c>
      <c r="J34" s="22">
        <f t="shared" si="9"/>
        <v>18534.732421874993</v>
      </c>
    </row>
    <row r="35" spans="1:11" ht="15">
      <c r="A35" s="38">
        <v>6</v>
      </c>
      <c r="B35" s="30">
        <f t="shared" si="10"/>
        <v>22628.164257812488</v>
      </c>
      <c r="C35" s="72">
        <f t="shared" si="3"/>
        <v>5932.6171875</v>
      </c>
      <c r="D35" s="30">
        <f t="shared" si="4"/>
        <v>16695.547070312488</v>
      </c>
      <c r="E35" s="30">
        <f t="shared" si="5"/>
        <v>4173.8867675781221</v>
      </c>
      <c r="F35" s="26">
        <f t="shared" si="6"/>
        <v>18454.277490234366</v>
      </c>
      <c r="G35" s="30">
        <f t="shared" si="7"/>
        <v>10669.042521756539</v>
      </c>
      <c r="I35" s="22">
        <f t="shared" si="8"/>
        <v>22628.164257812488</v>
      </c>
      <c r="J35" s="22">
        <f t="shared" si="9"/>
        <v>18454.277490234366</v>
      </c>
    </row>
    <row r="36" spans="1:11" ht="15">
      <c r="A36" s="38">
        <v>7</v>
      </c>
      <c r="B36" s="30">
        <f t="shared" si="10"/>
        <v>23193.8683642578</v>
      </c>
      <c r="C36" s="72">
        <f t="shared" si="3"/>
        <v>4449.462890625</v>
      </c>
      <c r="D36" s="30">
        <f t="shared" si="4"/>
        <v>18744.4054736328</v>
      </c>
      <c r="E36" s="30">
        <f t="shared" si="5"/>
        <v>4686.1013684082</v>
      </c>
      <c r="F36" s="26">
        <f t="shared" si="6"/>
        <v>18507.766995849601</v>
      </c>
      <c r="G36" s="30">
        <f t="shared" si="7"/>
        <v>9766.0847604351566</v>
      </c>
      <c r="I36" s="22">
        <f t="shared" si="8"/>
        <v>23193.8683642578</v>
      </c>
      <c r="J36" s="22">
        <f t="shared" si="9"/>
        <v>18507.766995849601</v>
      </c>
    </row>
    <row r="37" spans="1:11" ht="15">
      <c r="A37" s="37">
        <v>8</v>
      </c>
      <c r="B37" s="35">
        <f t="shared" si="10"/>
        <v>23773.715073364241</v>
      </c>
      <c r="C37" s="73">
        <f>D16</f>
        <v>13348.388671875</v>
      </c>
      <c r="D37" s="35">
        <f t="shared" si="4"/>
        <v>10425.326401489241</v>
      </c>
      <c r="E37" s="35">
        <f t="shared" si="5"/>
        <v>2606.3316003723103</v>
      </c>
      <c r="F37" s="39">
        <f t="shared" si="6"/>
        <v>21167.383472991933</v>
      </c>
      <c r="G37" s="30">
        <f t="shared" si="7"/>
        <v>10194.635677475744</v>
      </c>
      <c r="I37" s="45">
        <f t="shared" si="8"/>
        <v>23773.715073364241</v>
      </c>
      <c r="J37" s="45">
        <f t="shared" si="9"/>
        <v>21167.383472991933</v>
      </c>
    </row>
    <row r="38" spans="1:11" ht="15.6">
      <c r="A38" s="7" t="s">
        <v>40</v>
      </c>
      <c r="B38" s="7"/>
      <c r="C38" s="10"/>
      <c r="D38" s="7"/>
      <c r="E38" s="7"/>
      <c r="F38" s="7"/>
      <c r="G38" s="40">
        <f>SUM(G30:G37)</f>
        <v>106174.44316089855</v>
      </c>
      <c r="I38" s="46">
        <f>IRR(I29:I37)</f>
        <v>0.13893358089338007</v>
      </c>
      <c r="J38" s="46">
        <f>IRR(J29:J37)</f>
        <v>0.11245360746317683</v>
      </c>
      <c r="K38" s="43" t="s">
        <v>48</v>
      </c>
    </row>
    <row r="39" spans="1:11" ht="15.6" thickBot="1">
      <c r="A39" s="8" t="s">
        <v>24</v>
      </c>
      <c r="B39" s="8"/>
      <c r="C39" s="8"/>
      <c r="D39" s="8"/>
      <c r="E39" s="8"/>
      <c r="F39" s="8"/>
      <c r="G39" s="41">
        <f>C3</f>
        <v>100000</v>
      </c>
    </row>
    <row r="40" spans="1:11" ht="16.2" thickBot="1">
      <c r="A40" s="9" t="s">
        <v>25</v>
      </c>
      <c r="B40" s="9"/>
      <c r="C40" s="9"/>
      <c r="D40" s="9"/>
      <c r="E40" s="9"/>
      <c r="F40" s="9"/>
      <c r="G40" s="71">
        <f>G38-G39</f>
        <v>6174.4431608985469</v>
      </c>
      <c r="I40" s="57">
        <f>NPV(D23,I30:I37)-C3</f>
        <v>4096.1209346861724</v>
      </c>
      <c r="J40" s="58">
        <f>NPV(D24,J30:J37)-C3</f>
        <v>6174.4431608985469</v>
      </c>
    </row>
    <row r="41" spans="1:11" ht="15">
      <c r="I41" s="6" t="s">
        <v>47</v>
      </c>
    </row>
    <row r="42" spans="1:11" ht="15.6">
      <c r="A42" s="42" t="s">
        <v>43</v>
      </c>
    </row>
    <row r="44" spans="1:11">
      <c r="A44" s="19" t="s">
        <v>0</v>
      </c>
      <c r="B44" s="19" t="s">
        <v>26</v>
      </c>
      <c r="C44" s="19" t="s">
        <v>27</v>
      </c>
      <c r="D44" s="23" t="s">
        <v>29</v>
      </c>
      <c r="E44" s="23" t="s">
        <v>31</v>
      </c>
      <c r="F44" s="23" t="s">
        <v>35</v>
      </c>
      <c r="G44" s="23" t="s">
        <v>29</v>
      </c>
    </row>
    <row r="45" spans="1:11">
      <c r="A45" s="20"/>
      <c r="B45" s="20"/>
      <c r="C45" s="20" t="s">
        <v>28</v>
      </c>
      <c r="D45" s="24" t="s">
        <v>30</v>
      </c>
      <c r="E45" s="24" t="s">
        <v>32</v>
      </c>
      <c r="F45" s="24" t="s">
        <v>21</v>
      </c>
      <c r="G45" s="24" t="s">
        <v>34</v>
      </c>
    </row>
    <row r="46" spans="1:11" ht="13.8">
      <c r="A46" s="62">
        <v>1</v>
      </c>
      <c r="B46" s="63">
        <f t="shared" ref="B46:B53" si="11">B30</f>
        <v>20000</v>
      </c>
      <c r="C46" s="63">
        <f t="shared" ref="C46:C53" si="12">B46*(1-$D$22)</f>
        <v>15000</v>
      </c>
      <c r="D46" s="63">
        <f>C46*POWER(1+$D$24,-A46)</f>
        <v>13690.815744438105</v>
      </c>
      <c r="E46" s="63">
        <f>C30</f>
        <v>25000</v>
      </c>
      <c r="F46" s="63">
        <f>E46*$D$22</f>
        <v>6250</v>
      </c>
      <c r="G46" s="63">
        <f>F46*POWER(1+$D$24,-A46)</f>
        <v>5704.5065601825436</v>
      </c>
    </row>
    <row r="47" spans="1:11" ht="13.8">
      <c r="A47" s="62">
        <v>2</v>
      </c>
      <c r="B47" s="63">
        <f t="shared" si="11"/>
        <v>20500</v>
      </c>
      <c r="C47" s="63">
        <f t="shared" si="12"/>
        <v>15375</v>
      </c>
      <c r="D47" s="63">
        <f t="shared" ref="D47:D53" si="13">C47*POWER(1+$D$24,-A47)</f>
        <v>12808.293109457212</v>
      </c>
      <c r="E47" s="63">
        <f t="shared" ref="E47:E53" si="14">C31</f>
        <v>18750</v>
      </c>
      <c r="F47" s="63">
        <f t="shared" ref="F47:F53" si="15">E47*$D$22</f>
        <v>4687.5</v>
      </c>
      <c r="G47" s="63">
        <f t="shared" ref="G47:G53" si="16">F47*POWER(1+$D$24,-A47)</f>
        <v>3904.967411419882</v>
      </c>
    </row>
    <row r="48" spans="1:11" ht="13.8">
      <c r="A48" s="62">
        <v>3</v>
      </c>
      <c r="B48" s="63">
        <f t="shared" si="11"/>
        <v>21012.499999999996</v>
      </c>
      <c r="C48" s="63">
        <f t="shared" si="12"/>
        <v>15759.374999999996</v>
      </c>
      <c r="D48" s="63">
        <f t="shared" si="13"/>
        <v>11982.658699092883</v>
      </c>
      <c r="E48" s="63">
        <f t="shared" si="14"/>
        <v>14062.5</v>
      </c>
      <c r="F48" s="63">
        <f t="shared" si="15"/>
        <v>3515.625</v>
      </c>
      <c r="G48" s="63">
        <f t="shared" si="16"/>
        <v>2673.1094658892516</v>
      </c>
    </row>
    <row r="49" spans="1:10" ht="13.8">
      <c r="A49" s="62">
        <v>4</v>
      </c>
      <c r="B49" s="63">
        <f t="shared" si="11"/>
        <v>21537.812499999993</v>
      </c>
      <c r="C49" s="63">
        <f t="shared" si="12"/>
        <v>16153.359374999995</v>
      </c>
      <c r="D49" s="63">
        <f t="shared" si="13"/>
        <v>11210.245445814217</v>
      </c>
      <c r="E49" s="63">
        <f t="shared" si="14"/>
        <v>10546.875</v>
      </c>
      <c r="F49" s="63">
        <f t="shared" si="15"/>
        <v>2636.71875</v>
      </c>
      <c r="G49" s="63">
        <f t="shared" si="16"/>
        <v>1829.8524581101549</v>
      </c>
    </row>
    <row r="50" spans="1:10" ht="13.8">
      <c r="A50" s="62">
        <v>5</v>
      </c>
      <c r="B50" s="63">
        <f t="shared" si="11"/>
        <v>22076.257812499989</v>
      </c>
      <c r="C50" s="63">
        <f t="shared" si="12"/>
        <v>16557.193359374993</v>
      </c>
      <c r="D50" s="63">
        <f t="shared" si="13"/>
        <v>10487.622664652205</v>
      </c>
      <c r="E50" s="63">
        <f t="shared" si="14"/>
        <v>7910.15625</v>
      </c>
      <c r="F50" s="63">
        <f t="shared" si="15"/>
        <v>1977.5390625</v>
      </c>
      <c r="G50" s="63">
        <f t="shared" si="16"/>
        <v>1252.6086421746638</v>
      </c>
    </row>
    <row r="51" spans="1:10" ht="13.8">
      <c r="A51" s="62">
        <v>6</v>
      </c>
      <c r="B51" s="63">
        <f t="shared" si="11"/>
        <v>22628.164257812488</v>
      </c>
      <c r="C51" s="63">
        <f t="shared" si="12"/>
        <v>16971.123193359366</v>
      </c>
      <c r="D51" s="63">
        <f t="shared" si="13"/>
        <v>9811.5808157613319</v>
      </c>
      <c r="E51" s="63">
        <f t="shared" si="14"/>
        <v>5932.6171875</v>
      </c>
      <c r="F51" s="63">
        <f t="shared" si="15"/>
        <v>1483.154296875</v>
      </c>
      <c r="G51" s="63">
        <f t="shared" si="16"/>
        <v>857.46170599520633</v>
      </c>
    </row>
    <row r="52" spans="1:10" ht="13.8">
      <c r="A52" s="62">
        <v>7</v>
      </c>
      <c r="B52" s="63">
        <f t="shared" si="11"/>
        <v>23193.8683642578</v>
      </c>
      <c r="C52" s="63">
        <f t="shared" si="12"/>
        <v>17395.401273193351</v>
      </c>
      <c r="D52" s="63">
        <f t="shared" si="13"/>
        <v>9179.1172492005608</v>
      </c>
      <c r="E52" s="63">
        <f t="shared" si="14"/>
        <v>4449.462890625</v>
      </c>
      <c r="F52" s="63">
        <f t="shared" si="15"/>
        <v>1112.36572265625</v>
      </c>
      <c r="G52" s="63">
        <f t="shared" si="16"/>
        <v>586.96751123459649</v>
      </c>
      <c r="J52" s="59"/>
    </row>
    <row r="53" spans="1:10" ht="13.8">
      <c r="A53" s="62">
        <v>8</v>
      </c>
      <c r="B53" s="63">
        <f t="shared" si="11"/>
        <v>23773.715073364241</v>
      </c>
      <c r="C53" s="63">
        <f t="shared" si="12"/>
        <v>17830.286305023183</v>
      </c>
      <c r="D53" s="63">
        <f t="shared" si="13"/>
        <v>8587.4228686188908</v>
      </c>
      <c r="E53" s="63">
        <f t="shared" si="14"/>
        <v>13348.388671875</v>
      </c>
      <c r="F53" s="63">
        <f t="shared" si="15"/>
        <v>3337.09716796875</v>
      </c>
      <c r="G53" s="63">
        <f t="shared" si="16"/>
        <v>1607.2128088568527</v>
      </c>
    </row>
    <row r="54" spans="1:10" ht="15">
      <c r="A54" s="64" t="s">
        <v>23</v>
      </c>
      <c r="B54" s="64"/>
      <c r="C54" s="64"/>
      <c r="D54" s="81">
        <f>SUM(D46:D53)</f>
        <v>87757.756597035404</v>
      </c>
      <c r="E54" s="64"/>
      <c r="F54" s="64"/>
      <c r="G54" s="82">
        <f>SUM(G46:G53)</f>
        <v>18416.686563863153</v>
      </c>
    </row>
    <row r="57" spans="1:10" ht="15">
      <c r="A57" s="25" t="s">
        <v>37</v>
      </c>
      <c r="B57" s="7"/>
      <c r="C57" s="7"/>
      <c r="D57" s="7"/>
      <c r="E57" s="31"/>
      <c r="F57" s="29"/>
      <c r="G57" s="61">
        <f>D54</f>
        <v>87757.756597035404</v>
      </c>
    </row>
    <row r="58" spans="1:10" ht="15">
      <c r="A58" s="14" t="s">
        <v>24</v>
      </c>
      <c r="B58" s="8"/>
      <c r="C58" s="8"/>
      <c r="D58" s="8"/>
      <c r="E58" s="27"/>
      <c r="F58" s="30">
        <f xml:space="preserve"> - C3</f>
        <v>-100000</v>
      </c>
      <c r="G58" s="27"/>
    </row>
    <row r="59" spans="1:10" ht="15">
      <c r="A59" s="14" t="s">
        <v>38</v>
      </c>
      <c r="B59" s="8"/>
      <c r="C59" s="8"/>
      <c r="D59" s="8"/>
      <c r="E59" s="27"/>
      <c r="F59" s="60">
        <f>G54</f>
        <v>18416.686563863153</v>
      </c>
      <c r="G59" s="27"/>
    </row>
    <row r="60" spans="1:10" ht="15.6" thickBot="1">
      <c r="A60" s="14" t="s">
        <v>33</v>
      </c>
      <c r="B60" s="8"/>
      <c r="C60" s="15"/>
      <c r="D60" s="8"/>
      <c r="E60" s="27"/>
      <c r="F60" s="30">
        <f>F58+F59</f>
        <v>-81583.313436136843</v>
      </c>
      <c r="G60" s="28">
        <f>F60</f>
        <v>-81583.313436136843</v>
      </c>
    </row>
    <row r="61" spans="1:10" ht="16.2" thickBot="1">
      <c r="A61" s="16" t="s">
        <v>55</v>
      </c>
      <c r="B61" s="11"/>
      <c r="C61" s="11"/>
      <c r="D61" s="11"/>
      <c r="E61" s="32"/>
      <c r="F61" s="16"/>
      <c r="G61" s="71">
        <f>G57+G60</f>
        <v>6174.4431608985615</v>
      </c>
    </row>
    <row r="63" spans="1:10" ht="15">
      <c r="A63" s="69" t="s">
        <v>49</v>
      </c>
    </row>
    <row r="64" spans="1:10" ht="15">
      <c r="A64" s="69" t="s">
        <v>50</v>
      </c>
    </row>
    <row r="66" spans="1:1" ht="15.6">
      <c r="A66" s="80" t="s">
        <v>51</v>
      </c>
    </row>
  </sheetData>
  <phoneticPr fontId="1" type="noConversion"/>
  <printOptions gridLines="1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25" sqref="C25"/>
    </sheetView>
  </sheetViews>
  <sheetFormatPr defaultRowHeight="13.2"/>
  <cols>
    <col min="1" max="1" width="11" customWidth="1"/>
    <col min="4" max="4" width="13.88671875" bestFit="1" customWidth="1"/>
    <col min="6" max="6" width="11" bestFit="1" customWidth="1"/>
    <col min="7" max="7" width="13.109375" bestFit="1" customWidth="1"/>
    <col min="8" max="8" width="11.5546875" bestFit="1" customWidth="1"/>
    <col min="9" max="10" width="11.109375" customWidth="1"/>
  </cols>
  <sheetData/>
  <phoneticPr fontId="1" type="noConversion"/>
  <printOptions headings="1" gridLines="1"/>
  <pageMargins left="0.75" right="0.75" top="1" bottom="1" header="0.5" footer="0.5"/>
  <pageSetup paperSize="9" scale="78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1" sqref="F41"/>
    </sheetView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Kapitel 6 Skat</vt:lpstr>
      <vt:lpstr>Sheet 2</vt:lpstr>
      <vt:lpstr>Sheet3</vt:lpstr>
      <vt:lpstr>Sheet4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2011-04-07T08:06:59Z</cp:lastPrinted>
  <dcterms:created xsi:type="dcterms:W3CDTF">2003-07-07T08:40:53Z</dcterms:created>
  <dcterms:modified xsi:type="dcterms:W3CDTF">2013-10-16T20:03:05Z</dcterms:modified>
</cp:coreProperties>
</file>