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.acc\Documents\Bøger\Opgavesamling til Virksomhedens Økonomistyring\VØSO - 4 udgave 2022 - 2023\VØSO - kapitel 9\"/>
    </mc:Choice>
  </mc:AlternateContent>
  <xr:revisionPtr revIDLastSave="0" documentId="13_ncr:1_{76363BAA-5A31-48EF-BE46-246B9A22C48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Tabel 1 + 2" sheetId="7" r:id="rId1"/>
    <sheet name="Tabel 3 " sheetId="1" r:id="rId2"/>
    <sheet name="Tabel 4" sheetId="9" r:id="rId3"/>
    <sheet name="Løsningsskitse opg. 9.2.1" sheetId="8" r:id="rId4"/>
    <sheet name="Løsningsskitse opg. 9.2.5" sheetId="5" r:id="rId5"/>
    <sheet name="Løsningsskitse opg. 9.2.6" sheetId="10" r:id="rId6"/>
    <sheet name="7.8" sheetId="4" state="hidden" r:id="rId7"/>
  </sheets>
  <definedNames>
    <definedName name="ACwvu.Gager._.m.m." localSheetId="6" hidden="1">'7.8'!$A$4:$E$24</definedName>
    <definedName name="BidragMålelighed">#REF!</definedName>
    <definedName name="Bidragsregnskab">#REF!</definedName>
    <definedName name="Gager">'7.8'!$A$4:$E$24</definedName>
    <definedName name="Kommentarer_til_opgaverne">#REF!</definedName>
    <definedName name="Swvu.Gager._.m.m." localSheetId="6" hidden="1">'7.8'!$A$4:$E$24</definedName>
    <definedName name="wrn.HeleOpgaven." hidden="1">{"Spørgsmål",#N/A,FALSE,"Spørgsmål";"FuldOpgavetekst",#N/A,FALSE,"Fulde opgavetekst";"Regnskabet",#N/A,FALSE,"Fig. 1.3 Regnskab";"Gager m.m",#N/A,FALSE,"Fig. 1.4 Gager, løn, etc.";"Omkostningsfordeling",#N/A,FALSE,"Fig. 1.5 Omkostningsfordeling";"Bidragsregnskab",#N/A,FALSE,"Opg. 1.3 Bidragsregnskab";"Bidrag inkl.målelighed",#N/A,FALSE,"Opg. 1.4 Bidrag+målelighed";"Kommentarer",#N/A,FALSE,"Kommentarer opg. 1.3-1.4";"Kommentar2",#N/A,FALSE,"Kommentar opg. 1.1-1.2+1.5-1.7"}</definedName>
    <definedName name="wvu.Gager._.m.m." localSheetId="6" hidden="1">{TRUE,TRUE,-1.25,-15.5,484.5,276.75,FALSE,FALSE,FALSE,TRUE,0,1,#N/A,1,#N/A,9.83333333333333,20,1,FALSE,FALSE,3,TRUE,1,FALSE,75,"Swvu.Gager._.m.m.","ACwvu.Gager._.m.m.",#N/A,FALSE,FALSE,0.75,0.75,1,1,1,"&amp;LSøren Amstrup&amp;C&amp;A&amp;R&amp;D","Page &amp;P",FALSE,FALSE,FALSE,FALSE,1,#N/A,1,1,"=R1C1:R23C5",FALSE,#N/A,#N/A,TRUE,FALSE,FALSE,9,300,300,FALSE,FALSE,TRUE,TRUE,TRUE}</definedName>
    <definedName name="Z_2D4B485A_6697_11D3_8948_005004102037_.wvu.PrintArea" localSheetId="6" hidden="1">'7.8'!$A$4:$E$24</definedName>
    <definedName name="Z_3C1B6680_3359_11D2_B31C_00004B323E52_.wvu.PrintArea" localSheetId="6" hidden="1">'7.8'!$A$4:$E$24</definedName>
    <definedName name="Z_3C1B6723_3359_11D2_B31C_00004B323E52_.wvu.PrintArea" localSheetId="6" hidden="1">'7.8'!$A$4:$E$24</definedName>
    <definedName name="Z_A2E3FE6A_35B1_11D2_B31C_00004B323E52_.wvu.PrintArea" localSheetId="6" hidden="1">'7.8'!$A$4:$E$24</definedName>
    <definedName name="Z_BFC08D5A_669A_11D3_8948_005004102037_.wvu.PrintArea" localSheetId="6" hidden="1">'7.8'!$A$4:$E$24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4" i="1"/>
  <c r="I23" i="1"/>
  <c r="I21" i="1"/>
  <c r="I20" i="1"/>
  <c r="I18" i="1"/>
  <c r="I17" i="1"/>
  <c r="F13" i="1"/>
  <c r="F12" i="1"/>
  <c r="F11" i="1"/>
  <c r="F10" i="1"/>
  <c r="F9" i="1"/>
  <c r="F8" i="1"/>
  <c r="K8" i="1" s="1"/>
  <c r="F7" i="1"/>
  <c r="F6" i="1"/>
  <c r="K6" i="1" s="1"/>
  <c r="J13" i="1"/>
  <c r="K13" i="1" s="1"/>
  <c r="J12" i="1"/>
  <c r="J11" i="1"/>
  <c r="K11" i="1" s="1"/>
  <c r="J10" i="1"/>
  <c r="K10" i="1" s="1"/>
  <c r="J9" i="1"/>
  <c r="J8" i="1"/>
  <c r="J7" i="1"/>
  <c r="J6" i="1"/>
  <c r="K12" i="1"/>
  <c r="K9" i="1"/>
  <c r="A14" i="10"/>
  <c r="A10" i="10"/>
  <c r="A13" i="10"/>
  <c r="A12" i="10"/>
  <c r="A11" i="10"/>
  <c r="E49" i="1"/>
  <c r="D49" i="1"/>
  <c r="C49" i="1"/>
  <c r="B49" i="1"/>
  <c r="E46" i="1"/>
  <c r="D46" i="1"/>
  <c r="C46" i="1"/>
  <c r="C50" i="1" s="1"/>
  <c r="B46" i="1"/>
  <c r="B50" i="1" s="1"/>
  <c r="E41" i="1"/>
  <c r="D41" i="1"/>
  <c r="C41" i="1"/>
  <c r="B41" i="1"/>
  <c r="E37" i="1"/>
  <c r="D37" i="1"/>
  <c r="C37" i="1"/>
  <c r="C42" i="1" s="1"/>
  <c r="B37" i="1"/>
  <c r="B42" i="1" s="1"/>
  <c r="H26" i="1"/>
  <c r="G26" i="1"/>
  <c r="F26" i="1"/>
  <c r="E26" i="1"/>
  <c r="D26" i="1"/>
  <c r="C26" i="1"/>
  <c r="H23" i="1"/>
  <c r="G23" i="1"/>
  <c r="F23" i="1"/>
  <c r="E23" i="1"/>
  <c r="D23" i="1"/>
  <c r="C23" i="1"/>
  <c r="H20" i="1"/>
  <c r="G20" i="1"/>
  <c r="F20" i="1"/>
  <c r="E20" i="1"/>
  <c r="D20" i="1"/>
  <c r="C20" i="1"/>
  <c r="H17" i="1"/>
  <c r="G17" i="1"/>
  <c r="F17" i="1"/>
  <c r="E17" i="1"/>
  <c r="D17" i="1"/>
  <c r="C17" i="1"/>
  <c r="K7" i="1" l="1"/>
  <c r="C29" i="1"/>
  <c r="E29" i="1"/>
  <c r="D42" i="1"/>
  <c r="H29" i="1"/>
  <c r="E42" i="1"/>
  <c r="E50" i="1"/>
  <c r="F29" i="1"/>
  <c r="G29" i="1"/>
  <c r="D29" i="1"/>
  <c r="I29" i="1"/>
  <c r="D50" i="1"/>
  <c r="B51" i="1"/>
  <c r="C51" i="1"/>
  <c r="D51" i="1"/>
  <c r="E51" i="1" l="1"/>
  <c r="G13" i="7"/>
  <c r="G12" i="7"/>
  <c r="G11" i="7"/>
  <c r="G10" i="7"/>
  <c r="G9" i="7"/>
  <c r="G8" i="7"/>
  <c r="G7" i="7"/>
  <c r="B9" i="7" l="1"/>
  <c r="B11" i="7" s="1"/>
  <c r="B13" i="7" s="1"/>
  <c r="B15" i="7" s="1"/>
  <c r="C16" i="7" s="1"/>
  <c r="C26" i="4"/>
  <c r="C27" i="4"/>
  <c r="C25" i="4"/>
  <c r="C21" i="4"/>
  <c r="C22" i="4"/>
  <c r="C20" i="4"/>
  <c r="C17" i="4"/>
  <c r="C16" i="4"/>
  <c r="C11" i="4"/>
  <c r="I11" i="4" s="1"/>
  <c r="C10" i="4"/>
  <c r="C8" i="4"/>
  <c r="I8" i="4" s="1"/>
  <c r="H8" i="4" s="1"/>
  <c r="G30" i="4"/>
  <c r="G29" i="4"/>
  <c r="G15" i="4"/>
  <c r="G14" i="4"/>
  <c r="G13" i="4"/>
  <c r="G10" i="4"/>
  <c r="G12" i="4"/>
  <c r="G11" i="4"/>
  <c r="C7" i="4"/>
  <c r="D29" i="4" s="1"/>
  <c r="C17" i="7" l="1"/>
  <c r="D16" i="4"/>
  <c r="I7" i="4"/>
  <c r="H7" i="4" s="1"/>
  <c r="D17" i="4"/>
  <c r="D27" i="4"/>
  <c r="D26" i="4"/>
  <c r="D20" i="4"/>
  <c r="D22" i="4"/>
  <c r="D21" i="4"/>
  <c r="D25" i="4"/>
  <c r="C12" i="4"/>
  <c r="D12" i="4" s="1"/>
  <c r="I10" i="4"/>
  <c r="I12" i="4" s="1"/>
  <c r="H12" i="4" s="1"/>
  <c r="C9" i="4"/>
  <c r="D9" i="4" s="1"/>
  <c r="D10" i="4"/>
  <c r="C23" i="4"/>
  <c r="D23" i="4" s="1"/>
  <c r="C28" i="4"/>
  <c r="D28" i="4" s="1"/>
  <c r="I9" i="4"/>
  <c r="C18" i="4"/>
  <c r="D18" i="4" s="1"/>
  <c r="D8" i="4"/>
  <c r="D11" i="4"/>
  <c r="D7" i="4"/>
  <c r="G32" i="4"/>
  <c r="G9" i="4"/>
  <c r="G8" i="4"/>
  <c r="G7" i="4"/>
  <c r="C19" i="7" l="1"/>
  <c r="H9" i="4"/>
  <c r="G21" i="4"/>
  <c r="I21" i="4"/>
  <c r="H21" i="4" s="1"/>
  <c r="I27" i="4"/>
  <c r="H27" i="4" s="1"/>
  <c r="G27" i="4"/>
  <c r="F18" i="4"/>
  <c r="G18" i="4" s="1"/>
  <c r="I16" i="4"/>
  <c r="G16" i="4"/>
  <c r="G22" i="4"/>
  <c r="I22" i="4"/>
  <c r="H22" i="4" s="1"/>
  <c r="C31" i="4"/>
  <c r="I17" i="4"/>
  <c r="H17" i="4" s="1"/>
  <c r="G17" i="4"/>
  <c r="G25" i="4"/>
  <c r="I25" i="4"/>
  <c r="I20" i="4"/>
  <c r="G20" i="4"/>
  <c r="G26" i="4"/>
  <c r="I26" i="4"/>
  <c r="H26" i="4" s="1"/>
  <c r="F23" i="4"/>
  <c r="G23" i="4" s="1"/>
  <c r="F28" i="4"/>
  <c r="G28" i="4" s="1"/>
  <c r="C21" i="7" l="1"/>
  <c r="H20" i="4"/>
  <c r="I23" i="4"/>
  <c r="H23" i="4" s="1"/>
  <c r="I18" i="4"/>
  <c r="H18" i="4" s="1"/>
  <c r="H16" i="4"/>
  <c r="F31" i="4"/>
  <c r="H25" i="4"/>
  <c r="I28" i="4"/>
  <c r="H28" i="4" s="1"/>
  <c r="D31" i="4"/>
  <c r="C32" i="4"/>
  <c r="C23" i="7" l="1"/>
  <c r="C25" i="7" s="1"/>
  <c r="D32" i="4"/>
  <c r="I32" i="4"/>
  <c r="H32" i="4" s="1"/>
  <c r="G31" i="4"/>
  <c r="I31" i="4"/>
  <c r="H31" i="4" s="1"/>
</calcChain>
</file>

<file path=xl/sharedStrings.xml><?xml version="1.0" encoding="utf-8"?>
<sst xmlns="http://schemas.openxmlformats.org/spreadsheetml/2006/main" count="247" uniqueCount="151">
  <si>
    <t>Produkt</t>
  </si>
  <si>
    <t>Industri-kunder</t>
  </si>
  <si>
    <t>Mellem-handlere</t>
  </si>
  <si>
    <t>Institutions-kunder</t>
  </si>
  <si>
    <t>I alt hjemme-marked</t>
  </si>
  <si>
    <t>I alt eksport</t>
  </si>
  <si>
    <t>Salg i alt</t>
  </si>
  <si>
    <t>A</t>
  </si>
  <si>
    <t>Budget</t>
  </si>
  <si>
    <t>Faktisk</t>
  </si>
  <si>
    <t>B</t>
  </si>
  <si>
    <t>C</t>
  </si>
  <si>
    <t>D</t>
  </si>
  <si>
    <t>Salg til bruttopris</t>
  </si>
  <si>
    <t>Indtægsreduktioner</t>
  </si>
  <si>
    <t>Salg til nettopris</t>
  </si>
  <si>
    <t>Kr.</t>
  </si>
  <si>
    <t xml:space="preserve"> %</t>
  </si>
  <si>
    <t>Industrikunder</t>
  </si>
  <si>
    <t>Mellemhandlere</t>
  </si>
  <si>
    <t>Institutionskunder</t>
  </si>
  <si>
    <t>I alt hjemmemarked</t>
  </si>
  <si>
    <t>Produkt A</t>
  </si>
  <si>
    <t>Produkt B</t>
  </si>
  <si>
    <t>Produkt C</t>
  </si>
  <si>
    <t>Produkt D</t>
  </si>
  <si>
    <t>Materialer</t>
  </si>
  <si>
    <t>Ifølge stykliste</t>
  </si>
  <si>
    <t>Svind 2 %</t>
  </si>
  <si>
    <t>Kassation 2 %</t>
  </si>
  <si>
    <t>Gruppe X</t>
  </si>
  <si>
    <t>Svind 5 %</t>
  </si>
  <si>
    <t>Gruppe Y</t>
  </si>
  <si>
    <t>Arbejdsløn</t>
  </si>
  <si>
    <t>Ifølge operationsliste</t>
  </si>
  <si>
    <t>Tidstab 33 %</t>
  </si>
  <si>
    <t>Afdeling 1</t>
  </si>
  <si>
    <t>Tidstab 25 %</t>
  </si>
  <si>
    <t>Afdeling 2</t>
  </si>
  <si>
    <t>Arbejdsløn i alt</t>
  </si>
  <si>
    <t>Variable omk. i alt</t>
  </si>
  <si>
    <t>Dekomponeret dækningsbidragsregnskab med budgetkontrol for 2011</t>
    <phoneticPr fontId="0" type="noConversion"/>
  </si>
  <si>
    <t>(i 1.000 kr.)</t>
  </si>
  <si>
    <t>Faktiske tal</t>
  </si>
  <si>
    <t>Afvigelser</t>
  </si>
  <si>
    <t>Nøgletal</t>
  </si>
  <si>
    <t>Beløb</t>
  </si>
  <si>
    <t>Salg, brutto</t>
  </si>
  <si>
    <t>Kalk. bruttodækningsbidrag</t>
  </si>
  <si>
    <t>Kvantumrabat</t>
  </si>
  <si>
    <t>Pristab eksport</t>
  </si>
  <si>
    <t xml:space="preserve"> - Indtægtsreduktioner i alt</t>
  </si>
  <si>
    <t>Merpris, materialer</t>
  </si>
  <si>
    <t>Øgede timelønninger</t>
  </si>
  <si>
    <t xml:space="preserve"> - I alt prisafvigelser</t>
  </si>
  <si>
    <t>Spild etc.</t>
  </si>
  <si>
    <t>Kassation</t>
  </si>
  <si>
    <t xml:space="preserve"> - I alt materialetab</t>
  </si>
  <si>
    <t>Løntab afd. 1</t>
  </si>
  <si>
    <t>Tidstab</t>
  </si>
  <si>
    <t>Sygefravær</t>
  </si>
  <si>
    <t xml:space="preserve"> - I alt afd. 1.</t>
  </si>
  <si>
    <t>Løntab afd. 2</t>
  </si>
  <si>
    <t xml:space="preserve"> - I alt afd. 2</t>
  </si>
  <si>
    <t xml:space="preserve"> + Konjunkturgevinst på primo lager</t>
  </si>
  <si>
    <t xml:space="preserve"> - Forkalk. Spild mv. i lagerstigninger</t>
  </si>
  <si>
    <t>I alt tab af dækningsbidrag</t>
  </si>
  <si>
    <t>Realiseret dækningsbidrag</t>
  </si>
  <si>
    <t>Tabellen er downloadet her:
 http://www.djoef-forlag.dk/sites/download/9788757426144/inputdataexcel.zip</t>
  </si>
  <si>
    <t>Input-data</t>
  </si>
  <si>
    <t>Beregnet output</t>
  </si>
  <si>
    <t>Varesalg</t>
  </si>
  <si>
    <t>Variable omkostninger</t>
  </si>
  <si>
    <t>Dækningsbidrag</t>
  </si>
  <si>
    <t>Markedsføringsbidrag</t>
  </si>
  <si>
    <t>Indtjeningsbidrag</t>
  </si>
  <si>
    <t>Salg i kr.</t>
  </si>
  <si>
    <t>Antal stk.</t>
  </si>
  <si>
    <t>Gnsn. Pris</t>
  </si>
  <si>
    <t>Salg i alt i kr.</t>
  </si>
  <si>
    <t>Salg</t>
  </si>
  <si>
    <t>Budgetteret salg
(antal stk.)</t>
  </si>
  <si>
    <t>Gennemsnitlig salgspris 
(kr. pr. stk.)</t>
  </si>
  <si>
    <t>Faktisk 
salg
(antal stk.)</t>
  </si>
  <si>
    <t>DB pr. enhed
(kr. pr. stk.)</t>
  </si>
  <si>
    <t>VO pr. enhed
(kr. pr. stk.)</t>
  </si>
  <si>
    <t>Kundesegment</t>
  </si>
  <si>
    <t>I ALT</t>
  </si>
  <si>
    <t>Afvigelse i nettosalg (procent)</t>
  </si>
  <si>
    <t>Faktisk solgt mængde (antal stk.)</t>
  </si>
  <si>
    <t>Budgetteret vs. faktisk salg i kr.</t>
  </si>
  <si>
    <t>Budgetteret nettosalg 
(t.kr.)</t>
  </si>
  <si>
    <t>Faktisk nettosalg 
(t.kr.)</t>
  </si>
  <si>
    <t>Afvigelse i nettosalg 
(t.kr.)</t>
  </si>
  <si>
    <t>Faktisk DB 
i alt
(t.kr.)</t>
  </si>
  <si>
    <t>Faktisk DB 
pr. enhed
(kr. pr. stk.)</t>
  </si>
  <si>
    <t>Opg. 7.8</t>
  </si>
  <si>
    <t xml:space="preserve"> - Kalkulerede variable omkostninger</t>
  </si>
  <si>
    <t>"Fortrykte" data</t>
  </si>
  <si>
    <t>Anvendes ikke</t>
  </si>
  <si>
    <t>= [Budgetteret antal enheder] x [stykomkostninger ved feljfri produktion] for alle fire produkter (A, B, C, D)</t>
  </si>
  <si>
    <t>= [Budgetteret antal enheder] x [svind mv. i alt for materiale X og Y pr. enhed] for alle fire produkter (A, B, C, D)</t>
  </si>
  <si>
    <t>= [Budgetteret antal enheder] x [kassation i alt for materiale X og Y pr. enhed] for alle fire produkter (A, B, C, D)</t>
  </si>
  <si>
    <t>= [Kassationsprocent] x ([Budgetteret antal enheder] x [normeret tidsforbrug iht. styklister pr. enhed - AFDELING 1] for alle fire produkter (A, B, C, D))</t>
  </si>
  <si>
    <t>= [Tidstabsprocent] x ([Budgetteret antal enheder] x [normeret tidsforbrug iht. styklister pr. enhed - AFDELING 1] for alle fire produkter (A, B, C, D))</t>
  </si>
  <si>
    <t>= [Sygefraværsprocent] x ([Budgetteret antal enheder] x [normeret tidsforbrug iht. styklister pr. enhed - AFDELING 1] for alle fire produkter (A, B, C, D))</t>
  </si>
  <si>
    <t>= [Kassationsprocent] x ([Budgetteret antal enheder] x [normeret tidsforbrug iht. styklister pr. enhed - AFDELING 2] for alle fire produkter (A, B, C, D))</t>
  </si>
  <si>
    <t>= [Tidstabsprocent] x ([Budgetteret antal enheder] x [normeret tidsforbrug iht. styklister pr. enhed - AFDELING 2] for alle fire produkter (A, B, C, D))</t>
  </si>
  <si>
    <t>= [Sygefraværsprocent] x ([Budgetteret antal enheder] x [normeret tidsforbrug iht. styklister pr. enhed - AFDELING 2] for alle fire produkter (A, B, C, D))</t>
  </si>
  <si>
    <t>BEREGNING - BUDGET</t>
  </si>
  <si>
    <t>Virksomhedens økonomistyring</t>
  </si>
  <si>
    <t>Variable omkostninger:</t>
  </si>
  <si>
    <t>Afskrivninger</t>
  </si>
  <si>
    <t>Driftsresultat</t>
  </si>
  <si>
    <t>Renter</t>
  </si>
  <si>
    <t>Nettoresultat</t>
  </si>
  <si>
    <t>Tabel 1: Den Gode Vilje A/S' resultatopgørelse for 2022</t>
  </si>
  <si>
    <t>Lager af materialer</t>
  </si>
  <si>
    <t>+ Køb af materialer</t>
  </si>
  <si>
    <t>= Disponibelt lager af materialer</t>
  </si>
  <si>
    <t>- Lager af materialer, ultimo</t>
  </si>
  <si>
    <t>Forbrug af materialer</t>
  </si>
  <si>
    <t>Forbrug af materialer og løn</t>
  </si>
  <si>
    <t>= Disponielt lager af færdigvarer</t>
  </si>
  <si>
    <t>Salgsfremmende omkostninger</t>
  </si>
  <si>
    <t>Kontante kapacitetsomkostninger</t>
  </si>
  <si>
    <t>Tabel 2: Budgetkontrol for Den Gode Vilje A/S for 2022 (i 1.000 kr.)</t>
  </si>
  <si>
    <t>Kontante kapacitetsomkosntinger</t>
  </si>
  <si>
    <t>%</t>
  </si>
  <si>
    <t>9.2  Den Gode Vilje A/S - del 2</t>
  </si>
  <si>
    <t>Salgsafvigelse (antal stk.)</t>
  </si>
  <si>
    <t>Salgsafvigelse (procent)</t>
  </si>
  <si>
    <t>Bilag 1 til opgave 3.5: Salg i kr., antal stk. og gennemsnitspriser pr. produkt pr. marked i Den Gode Vilje A/S 2022</t>
  </si>
  <si>
    <t>Tyskland</t>
  </si>
  <si>
    <t>Holland</t>
  </si>
  <si>
    <t>Belgien</t>
  </si>
  <si>
    <t>A</t>
    <phoneticPr fontId="7" type="noConversion"/>
  </si>
  <si>
    <t>B</t>
    <phoneticPr fontId="7" type="noConversion"/>
  </si>
  <si>
    <t>C</t>
    <phoneticPr fontId="7" type="noConversion"/>
  </si>
  <si>
    <t>D</t>
    <phoneticPr fontId="7" type="noConversion"/>
  </si>
  <si>
    <t>(beløb i kr.)</t>
  </si>
  <si>
    <t>Materialer i alt</t>
  </si>
  <si>
    <t>Bilag 2 fra opgave 3.5: Kalkulationer over stykomkostninger i Den Gode Vilje A/S</t>
  </si>
  <si>
    <t>(NB! Hentet fra tidligere opgave 3.5)</t>
  </si>
  <si>
    <t>Vejledende løsning opgave 9.2.5: Budgetkontrol for Den Gode Vilje A/S for 2022 (i 1.000 kr.)</t>
  </si>
  <si>
    <t>Tabel 4: Budgetteret salg i kr. for 2022 for Den Gode Vilje A/S</t>
  </si>
  <si>
    <t>Vejledende løsning opgave 9.2.6: Budgetkontrol for Den Gode Vilje A/S for 2022 (i 1.000 kr.)</t>
  </si>
  <si>
    <t>+ Lager af færdigvarer, primo</t>
  </si>
  <si>
    <t>- Lager af færdigvarer, ultimo</t>
  </si>
  <si>
    <t>Tabel 3: Salgsmængder pr. produkt pr. marked i Den Gode Vilje A/S i 2022</t>
  </si>
  <si>
    <t>Vejledende løsning opgave 9.2.1: Budgetkontrol for Den Gode Vilje A/S for 2022 (i 1.000 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</si>
</sst>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.&quot;;[Red]\-#,##0\ &quot;kr.&quot;"/>
    <numFmt numFmtId="164" formatCode="#,##0.0"/>
    <numFmt numFmtId="165" formatCode="0.0%"/>
    <numFmt numFmtId="166" formatCode="0.00\ &quot;kr&quot;\.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.5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6"/>
      <color indexed="10"/>
      <name val="Arial"/>
      <family val="2"/>
    </font>
    <font>
      <b/>
      <sz val="10"/>
      <color indexed="12"/>
      <name val="Arial"/>
      <family val="2"/>
      <charset val="204"/>
    </font>
    <font>
      <i/>
      <sz val="10"/>
      <color indexed="8"/>
      <name val="Arial"/>
      <family val="2"/>
      <charset val="204"/>
    </font>
    <font>
      <sz val="14"/>
      <color theme="0"/>
      <name val="Times New Roman"/>
      <family val="1"/>
    </font>
    <font>
      <sz val="16"/>
      <color theme="0"/>
      <name val="Times New Roman"/>
      <family val="1"/>
    </font>
    <font>
      <sz val="16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color theme="1"/>
      <name val="Palatino"/>
      <family val="1"/>
    </font>
    <font>
      <b/>
      <i/>
      <sz val="14"/>
      <color rgb="FFC00000"/>
      <name val="Calibri"/>
      <family val="2"/>
      <scheme val="minor"/>
    </font>
    <font>
      <b/>
      <sz val="14"/>
      <name val="Times New Roman"/>
      <family val="1"/>
      <charset val="204"/>
    </font>
    <font>
      <i/>
      <sz val="14"/>
      <color theme="1"/>
      <name val="Times"/>
      <family val="1"/>
    </font>
    <font>
      <sz val="16"/>
      <name val="Times New Roman"/>
      <family val="1"/>
    </font>
    <font>
      <i/>
      <sz val="14"/>
      <name val="Times New Roman"/>
      <family val="1"/>
    </font>
    <font>
      <sz val="14"/>
      <color theme="0" tint="-0.499984740745262"/>
      <name val="Times New Roman"/>
      <family val="1"/>
    </font>
    <font>
      <b/>
      <sz val="14"/>
      <color theme="0" tint="-0.499984740745262"/>
      <name val="Times New Roman"/>
      <family val="1"/>
    </font>
    <font>
      <b/>
      <sz val="12"/>
      <name val="Calibri"/>
      <family val="2"/>
      <scheme val="minor"/>
    </font>
    <font>
      <b/>
      <sz val="11.5"/>
      <name val="Calibri"/>
      <family val="2"/>
      <scheme val="minor"/>
    </font>
    <font>
      <sz val="11.5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00693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.5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C00000"/>
      <name val="Calibri"/>
      <family val="2"/>
    </font>
    <font>
      <b/>
      <i/>
      <sz val="12"/>
      <name val="Calibri"/>
      <family val="2"/>
    </font>
    <font>
      <b/>
      <sz val="11"/>
      <color theme="1"/>
      <name val="Calibri"/>
      <family val="2"/>
      <scheme val="minor"/>
    </font>
    <font>
      <i/>
      <sz val="14"/>
      <name val="Calibri"/>
      <family val="2"/>
    </font>
    <font>
      <sz val="11.5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5F0EA"/>
        <bgColor indexed="64"/>
      </patternFill>
    </fill>
    <fill>
      <patternFill patternType="solid">
        <fgColor rgb="FFE3E3E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932"/>
      </left>
      <right style="thin">
        <color rgb="FF006932"/>
      </right>
      <top style="medium">
        <color rgb="FF006932"/>
      </top>
      <bottom/>
      <diagonal/>
    </border>
    <border>
      <left style="thin">
        <color rgb="FF006932"/>
      </left>
      <right style="thin">
        <color rgb="FF006932"/>
      </right>
      <top style="medium">
        <color rgb="FF006932"/>
      </top>
      <bottom/>
      <diagonal/>
    </border>
    <border>
      <left style="thin">
        <color rgb="FF006932"/>
      </left>
      <right style="medium">
        <color rgb="FF006932"/>
      </right>
      <top style="medium">
        <color rgb="FF006932"/>
      </top>
      <bottom/>
      <diagonal/>
    </border>
    <border>
      <left style="medium">
        <color rgb="FF006932"/>
      </left>
      <right style="thin">
        <color rgb="FF006932"/>
      </right>
      <top/>
      <bottom/>
      <diagonal/>
    </border>
    <border>
      <left style="thin">
        <color rgb="FF006932"/>
      </left>
      <right style="thin">
        <color rgb="FF006932"/>
      </right>
      <top/>
      <bottom/>
      <diagonal/>
    </border>
    <border>
      <left style="thin">
        <color rgb="FF006932"/>
      </left>
      <right style="medium">
        <color rgb="FF006932"/>
      </right>
      <top/>
      <bottom/>
      <diagonal/>
    </border>
    <border>
      <left style="medium">
        <color rgb="FF006932"/>
      </left>
      <right style="thin">
        <color rgb="FF006932"/>
      </right>
      <top/>
      <bottom style="thin">
        <color rgb="FF006932"/>
      </bottom>
      <diagonal/>
    </border>
    <border>
      <left style="thin">
        <color rgb="FF006932"/>
      </left>
      <right style="thin">
        <color rgb="FF006932"/>
      </right>
      <top/>
      <bottom style="thin">
        <color rgb="FF006932"/>
      </bottom>
      <diagonal/>
    </border>
    <border>
      <left style="thin">
        <color rgb="FF006932"/>
      </left>
      <right style="medium">
        <color rgb="FF006932"/>
      </right>
      <top/>
      <bottom style="thin">
        <color rgb="FF006932"/>
      </bottom>
      <diagonal/>
    </border>
    <border>
      <left style="medium">
        <color rgb="FF006932"/>
      </left>
      <right style="thin">
        <color rgb="FF006932"/>
      </right>
      <top style="thin">
        <color rgb="FF006932"/>
      </top>
      <bottom style="thin">
        <color rgb="FF006932"/>
      </bottom>
      <diagonal/>
    </border>
    <border>
      <left style="thin">
        <color rgb="FF006932"/>
      </left>
      <right style="thin">
        <color rgb="FF006932"/>
      </right>
      <top style="thin">
        <color rgb="FF006932"/>
      </top>
      <bottom style="thin">
        <color rgb="FF006932"/>
      </bottom>
      <diagonal/>
    </border>
    <border>
      <left style="thin">
        <color rgb="FF006932"/>
      </left>
      <right style="medium">
        <color rgb="FF006932"/>
      </right>
      <top style="thin">
        <color rgb="FF006932"/>
      </top>
      <bottom style="thin">
        <color rgb="FF006932"/>
      </bottom>
      <diagonal/>
    </border>
    <border>
      <left style="medium">
        <color rgb="FF006932"/>
      </left>
      <right style="thin">
        <color rgb="FF006932"/>
      </right>
      <top/>
      <bottom style="medium">
        <color rgb="FF006932"/>
      </bottom>
      <diagonal/>
    </border>
    <border>
      <left style="thin">
        <color rgb="FF006932"/>
      </left>
      <right style="thin">
        <color rgb="FF006932"/>
      </right>
      <top/>
      <bottom style="medium">
        <color rgb="FF006932"/>
      </bottom>
      <diagonal/>
    </border>
    <border>
      <left style="thin">
        <color rgb="FF006932"/>
      </left>
      <right style="medium">
        <color rgb="FF006932"/>
      </right>
      <top/>
      <bottom style="medium">
        <color rgb="FF006932"/>
      </bottom>
      <diagonal/>
    </border>
    <border>
      <left style="medium">
        <color rgb="FF006932"/>
      </left>
      <right style="thin">
        <color rgb="FF006932"/>
      </right>
      <top style="thin">
        <color rgb="FF006932"/>
      </top>
      <bottom/>
      <diagonal/>
    </border>
    <border>
      <left style="thin">
        <color rgb="FF006932"/>
      </left>
      <right style="thin">
        <color rgb="FF006932"/>
      </right>
      <top style="thin">
        <color rgb="FF006932"/>
      </top>
      <bottom/>
      <diagonal/>
    </border>
    <border>
      <left style="thin">
        <color rgb="FF006932"/>
      </left>
      <right style="medium">
        <color rgb="FF006932"/>
      </right>
      <top style="thin">
        <color rgb="FF006932"/>
      </top>
      <bottom/>
      <diagonal/>
    </border>
    <border>
      <left style="medium">
        <color rgb="FF006932"/>
      </left>
      <right style="thin">
        <color rgb="FF006932"/>
      </right>
      <top style="medium">
        <color rgb="FF006932"/>
      </top>
      <bottom style="thin">
        <color rgb="FF006932"/>
      </bottom>
      <diagonal/>
    </border>
    <border>
      <left style="thin">
        <color rgb="FF006932"/>
      </left>
      <right style="thin">
        <color rgb="FF006932"/>
      </right>
      <top style="medium">
        <color rgb="FF006932"/>
      </top>
      <bottom style="thin">
        <color rgb="FF006932"/>
      </bottom>
      <diagonal/>
    </border>
    <border>
      <left style="thin">
        <color rgb="FF006932"/>
      </left>
      <right style="medium">
        <color rgb="FF006932"/>
      </right>
      <top style="medium">
        <color rgb="FF006932"/>
      </top>
      <bottom style="thin">
        <color rgb="FF006932"/>
      </bottom>
      <diagonal/>
    </border>
    <border>
      <left style="medium">
        <color rgb="FF006932"/>
      </left>
      <right style="thin">
        <color rgb="FF006932"/>
      </right>
      <top style="thin">
        <color rgb="FF006932"/>
      </top>
      <bottom style="medium">
        <color rgb="FF006932"/>
      </bottom>
      <diagonal/>
    </border>
    <border>
      <left style="thin">
        <color rgb="FF006932"/>
      </left>
      <right style="thin">
        <color rgb="FF006932"/>
      </right>
      <top style="thin">
        <color rgb="FF006932"/>
      </top>
      <bottom style="medium">
        <color rgb="FF006932"/>
      </bottom>
      <diagonal/>
    </border>
    <border>
      <left style="thin">
        <color rgb="FF006932"/>
      </left>
      <right style="medium">
        <color rgb="FF006932"/>
      </right>
      <top style="thin">
        <color rgb="FF006932"/>
      </top>
      <bottom style="medium">
        <color rgb="FF006932"/>
      </bottom>
      <diagonal/>
    </border>
    <border>
      <left style="thick">
        <color rgb="FF006932"/>
      </left>
      <right/>
      <top style="thick">
        <color rgb="FF006932"/>
      </top>
      <bottom/>
      <diagonal/>
    </border>
    <border>
      <left/>
      <right/>
      <top style="thick">
        <color rgb="FF006932"/>
      </top>
      <bottom/>
      <diagonal/>
    </border>
    <border>
      <left style="thin">
        <color rgb="FF006932"/>
      </left>
      <right style="thin">
        <color rgb="FF006932"/>
      </right>
      <top style="thick">
        <color rgb="FF006932"/>
      </top>
      <bottom/>
      <diagonal/>
    </border>
    <border>
      <left/>
      <right style="thick">
        <color rgb="FF006932"/>
      </right>
      <top style="thick">
        <color rgb="FF006932"/>
      </top>
      <bottom/>
      <diagonal/>
    </border>
    <border>
      <left style="thick">
        <color rgb="FF006932"/>
      </left>
      <right/>
      <top style="thin">
        <color rgb="FF006932"/>
      </top>
      <bottom/>
      <diagonal/>
    </border>
    <border>
      <left/>
      <right/>
      <top style="thin">
        <color rgb="FF006932"/>
      </top>
      <bottom/>
      <diagonal/>
    </border>
    <border>
      <left/>
      <right style="thick">
        <color rgb="FF006932"/>
      </right>
      <top style="thin">
        <color rgb="FF006932"/>
      </top>
      <bottom/>
      <diagonal/>
    </border>
    <border>
      <left style="thick">
        <color rgb="FF006932"/>
      </left>
      <right/>
      <top/>
      <bottom/>
      <diagonal/>
    </border>
    <border>
      <left/>
      <right style="thick">
        <color rgb="FF006932"/>
      </right>
      <top/>
      <bottom/>
      <diagonal/>
    </border>
    <border>
      <left style="thick">
        <color rgb="FF006932"/>
      </left>
      <right/>
      <top/>
      <bottom style="thin">
        <color rgb="FF006932"/>
      </bottom>
      <diagonal/>
    </border>
    <border>
      <left/>
      <right/>
      <top/>
      <bottom style="thin">
        <color rgb="FF006932"/>
      </bottom>
      <diagonal/>
    </border>
    <border>
      <left/>
      <right style="thick">
        <color rgb="FF006932"/>
      </right>
      <top/>
      <bottom style="thin">
        <color rgb="FF006932"/>
      </bottom>
      <diagonal/>
    </border>
    <border>
      <left style="thick">
        <color rgb="FF006932"/>
      </left>
      <right/>
      <top/>
      <bottom style="thick">
        <color rgb="FF006932"/>
      </bottom>
      <diagonal/>
    </border>
    <border>
      <left/>
      <right/>
      <top/>
      <bottom style="thick">
        <color rgb="FF006932"/>
      </bottom>
      <diagonal/>
    </border>
    <border>
      <left style="thin">
        <color rgb="FF006932"/>
      </left>
      <right style="thin">
        <color rgb="FF006932"/>
      </right>
      <top/>
      <bottom style="thick">
        <color rgb="FF006932"/>
      </bottom>
      <diagonal/>
    </border>
    <border>
      <left/>
      <right style="thick">
        <color rgb="FF006932"/>
      </right>
      <top/>
      <bottom style="thick">
        <color rgb="FF006932"/>
      </bottom>
      <diagonal/>
    </border>
    <border>
      <left style="thick">
        <color rgb="FF006932"/>
      </left>
      <right style="thin">
        <color rgb="FF006932"/>
      </right>
      <top style="thick">
        <color rgb="FF006932"/>
      </top>
      <bottom/>
      <diagonal/>
    </border>
    <border>
      <left style="thin">
        <color rgb="FF006932"/>
      </left>
      <right style="thick">
        <color rgb="FF006932"/>
      </right>
      <top style="thick">
        <color rgb="FF006932"/>
      </top>
      <bottom/>
      <diagonal/>
    </border>
    <border>
      <left style="thick">
        <color rgb="FF006932"/>
      </left>
      <right/>
      <top style="thin">
        <color rgb="FF006932"/>
      </top>
      <bottom style="thin">
        <color rgb="FF006932"/>
      </bottom>
      <diagonal/>
    </border>
    <border>
      <left/>
      <right/>
      <top style="thin">
        <color rgb="FF006932"/>
      </top>
      <bottom style="thin">
        <color rgb="FF006932"/>
      </bottom>
      <diagonal/>
    </border>
    <border>
      <left/>
      <right style="thick">
        <color rgb="FF006932"/>
      </right>
      <top style="thin">
        <color rgb="FF006932"/>
      </top>
      <bottom style="thin">
        <color rgb="FF006932"/>
      </bottom>
      <diagonal/>
    </border>
    <border>
      <left style="thick">
        <color rgb="FF006932"/>
      </left>
      <right style="thin">
        <color rgb="FF006932"/>
      </right>
      <top/>
      <bottom/>
      <diagonal/>
    </border>
    <border>
      <left style="thin">
        <color rgb="FF006932"/>
      </left>
      <right style="thick">
        <color rgb="FF006932"/>
      </right>
      <top/>
      <bottom/>
      <diagonal/>
    </border>
    <border>
      <left style="thick">
        <color rgb="FF006932"/>
      </left>
      <right style="thin">
        <color rgb="FF006932"/>
      </right>
      <top style="thin">
        <color rgb="FF006932"/>
      </top>
      <bottom style="thin">
        <color rgb="FF006932"/>
      </bottom>
      <diagonal/>
    </border>
    <border>
      <left style="thin">
        <color rgb="FF006932"/>
      </left>
      <right style="thick">
        <color rgb="FF006932"/>
      </right>
      <top style="thin">
        <color rgb="FF006932"/>
      </top>
      <bottom style="thin">
        <color rgb="FF006932"/>
      </bottom>
      <diagonal/>
    </border>
    <border>
      <left style="thick">
        <color rgb="FF006932"/>
      </left>
      <right style="thin">
        <color rgb="FF006932"/>
      </right>
      <top/>
      <bottom style="thick">
        <color rgb="FF006932"/>
      </bottom>
      <diagonal/>
    </border>
    <border>
      <left style="thin">
        <color rgb="FF006932"/>
      </left>
      <right style="thick">
        <color rgb="FF006932"/>
      </right>
      <top/>
      <bottom style="thick">
        <color rgb="FF006932"/>
      </bottom>
      <diagonal/>
    </border>
    <border>
      <left style="medium">
        <color rgb="FF006932"/>
      </left>
      <right/>
      <top style="medium">
        <color rgb="FF006932"/>
      </top>
      <bottom style="thin">
        <color indexed="64"/>
      </bottom>
      <diagonal/>
    </border>
    <border>
      <left style="medium">
        <color rgb="FF006932"/>
      </left>
      <right/>
      <top/>
      <bottom/>
      <diagonal/>
    </border>
    <border>
      <left/>
      <right style="medium">
        <color rgb="FF006932"/>
      </right>
      <top/>
      <bottom/>
      <diagonal/>
    </border>
    <border>
      <left style="medium">
        <color rgb="FF006932"/>
      </left>
      <right/>
      <top style="thin">
        <color rgb="FF006932"/>
      </top>
      <bottom style="thin">
        <color rgb="FF006932"/>
      </bottom>
      <diagonal/>
    </border>
    <border>
      <left/>
      <right style="medium">
        <color rgb="FF006932"/>
      </right>
      <top style="thin">
        <color rgb="FF006932"/>
      </top>
      <bottom style="thin">
        <color rgb="FF006932"/>
      </bottom>
      <diagonal/>
    </border>
    <border>
      <left style="medium">
        <color rgb="FF006932"/>
      </left>
      <right/>
      <top/>
      <bottom style="medium">
        <color rgb="FF006932"/>
      </bottom>
      <diagonal/>
    </border>
    <border>
      <left/>
      <right style="medium">
        <color rgb="FF006932"/>
      </right>
      <top/>
      <bottom style="medium">
        <color rgb="FF006932"/>
      </bottom>
      <diagonal/>
    </border>
    <border>
      <left/>
      <right/>
      <top style="medium">
        <color rgb="FF006932"/>
      </top>
      <bottom/>
      <diagonal/>
    </border>
    <border>
      <left/>
      <right style="medium">
        <color rgb="FF006932"/>
      </right>
      <top style="medium">
        <color rgb="FF006932"/>
      </top>
      <bottom/>
      <diagonal/>
    </border>
    <border>
      <left style="thin">
        <color rgb="FF006932"/>
      </left>
      <right/>
      <top style="medium">
        <color rgb="FF006932"/>
      </top>
      <bottom style="thin">
        <color rgb="FF006932"/>
      </bottom>
      <diagonal/>
    </border>
    <border>
      <left/>
      <right/>
      <top style="medium">
        <color rgb="FF006932"/>
      </top>
      <bottom style="thin">
        <color rgb="FF006932"/>
      </bottom>
      <diagonal/>
    </border>
    <border>
      <left/>
      <right style="thin">
        <color rgb="FF006932"/>
      </right>
      <top style="medium">
        <color rgb="FF006932"/>
      </top>
      <bottom style="thin">
        <color rgb="FF006932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6" borderId="0"/>
    <xf numFmtId="9" fontId="2" fillId="0" borderId="0" applyFont="0" applyFill="0" applyBorder="0" applyAlignment="0" applyProtection="0"/>
    <xf numFmtId="0" fontId="5" fillId="0" borderId="0"/>
    <xf numFmtId="0" fontId="6" fillId="6" borderId="1" applyNumberFormat="0" applyFont="0" applyBorder="0" applyAlignment="0"/>
    <xf numFmtId="0" fontId="7" fillId="0" borderId="0"/>
    <xf numFmtId="0" fontId="8" fillId="0" borderId="0"/>
    <xf numFmtId="0" fontId="9" fillId="7" borderId="11" applyNumberFormat="0" applyFont="0" applyBorder="0" applyAlignment="0"/>
  </cellStyleXfs>
  <cellXfs count="318">
    <xf numFmtId="0" fontId="0" fillId="0" borderId="0" xfId="0"/>
    <xf numFmtId="0" fontId="3" fillId="3" borderId="0" xfId="2" applyFont="1" applyFill="1"/>
    <xf numFmtId="0" fontId="4" fillId="0" borderId="0" xfId="2" applyFont="1" applyFill="1"/>
    <xf numFmtId="0" fontId="15" fillId="2" borderId="0" xfId="0" applyFont="1" applyFill="1" applyAlignment="1">
      <alignment vertical="center"/>
    </xf>
    <xf numFmtId="0" fontId="16" fillId="3" borderId="0" xfId="0" applyFont="1" applyFill="1"/>
    <xf numFmtId="0" fontId="17" fillId="4" borderId="7" xfId="2" applyFont="1" applyFill="1" applyBorder="1" applyAlignment="1">
      <alignment horizontal="center"/>
    </xf>
    <xf numFmtId="0" fontId="14" fillId="4" borderId="8" xfId="2" applyFont="1" applyFill="1" applyBorder="1" applyAlignment="1">
      <alignment horizontal="justify"/>
    </xf>
    <xf numFmtId="0" fontId="13" fillId="3" borderId="7" xfId="2" applyFont="1" applyFill="1" applyBorder="1" applyAlignment="1">
      <alignment horizontal="left" wrapText="1"/>
    </xf>
    <xf numFmtId="0" fontId="13" fillId="3" borderId="11" xfId="2" applyFont="1" applyFill="1" applyBorder="1" applyAlignment="1">
      <alignment horizontal="left" wrapText="1"/>
    </xf>
    <xf numFmtId="0" fontId="13" fillId="2" borderId="11" xfId="2" applyFont="1" applyFill="1" applyBorder="1" applyAlignment="1">
      <alignment horizontal="left" wrapText="1"/>
    </xf>
    <xf numFmtId="0" fontId="18" fillId="2" borderId="0" xfId="0" applyFont="1" applyFill="1"/>
    <xf numFmtId="0" fontId="13" fillId="0" borderId="0" xfId="2" applyFont="1" applyFill="1"/>
    <xf numFmtId="0" fontId="13" fillId="2" borderId="0" xfId="2" applyFont="1" applyFill="1"/>
    <xf numFmtId="1" fontId="13" fillId="2" borderId="0" xfId="2" applyNumberFormat="1" applyFont="1" applyFill="1"/>
    <xf numFmtId="0" fontId="4" fillId="0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17" fillId="4" borderId="1" xfId="2" applyFont="1" applyFill="1" applyBorder="1" applyAlignment="1">
      <alignment horizontal="center" vertical="center"/>
    </xf>
    <xf numFmtId="0" fontId="17" fillId="4" borderId="5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165" fontId="13" fillId="3" borderId="6" xfId="2" applyNumberFormat="1" applyFont="1" applyFill="1" applyBorder="1" applyAlignment="1">
      <alignment horizontal="center" vertical="center"/>
    </xf>
    <xf numFmtId="165" fontId="13" fillId="3" borderId="10" xfId="2" applyNumberFormat="1" applyFont="1" applyFill="1" applyBorder="1" applyAlignment="1">
      <alignment horizontal="center" vertical="center"/>
    </xf>
    <xf numFmtId="164" fontId="13" fillId="2" borderId="12" xfId="2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3" fillId="2" borderId="1" xfId="2" applyFont="1" applyFill="1" applyBorder="1" applyAlignment="1">
      <alignment horizontal="left" wrapText="1"/>
    </xf>
    <xf numFmtId="165" fontId="13" fillId="2" borderId="10" xfId="2" applyNumberFormat="1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6" xfId="2" applyNumberFormat="1" applyFont="1" applyFill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horizontal="center" vertical="center"/>
    </xf>
    <xf numFmtId="3" fontId="13" fillId="3" borderId="3" xfId="2" applyNumberFormat="1" applyFont="1" applyFill="1" applyBorder="1" applyAlignment="1">
      <alignment horizontal="center" vertical="center"/>
    </xf>
    <xf numFmtId="3" fontId="13" fillId="3" borderId="9" xfId="2" applyNumberFormat="1" applyFont="1" applyFill="1" applyBorder="1" applyAlignment="1">
      <alignment horizontal="center" vertical="center"/>
    </xf>
    <xf numFmtId="3" fontId="13" fillId="2" borderId="9" xfId="2" applyNumberFormat="1" applyFont="1" applyFill="1" applyBorder="1" applyAlignment="1">
      <alignment horizontal="center" vertical="center"/>
    </xf>
    <xf numFmtId="3" fontId="13" fillId="2" borderId="3" xfId="2" applyNumberFormat="1" applyFont="1" applyFill="1" applyBorder="1" applyAlignment="1">
      <alignment horizontal="center" vertical="center"/>
    </xf>
    <xf numFmtId="3" fontId="13" fillId="2" borderId="12" xfId="2" applyNumberFormat="1" applyFont="1" applyFill="1" applyBorder="1" applyAlignment="1">
      <alignment horizontal="center" vertical="center"/>
    </xf>
    <xf numFmtId="3" fontId="10" fillId="8" borderId="7" xfId="2" applyNumberFormat="1" applyFont="1" applyFill="1" applyBorder="1" applyAlignment="1">
      <alignment horizontal="center" vertical="center"/>
    </xf>
    <xf numFmtId="0" fontId="13" fillId="10" borderId="3" xfId="2" applyFont="1" applyFill="1" applyBorder="1"/>
    <xf numFmtId="0" fontId="13" fillId="10" borderId="9" xfId="2" applyFont="1" applyFill="1" applyBorder="1" applyAlignment="1">
      <alignment horizontal="center" vertical="center"/>
    </xf>
    <xf numFmtId="0" fontId="13" fillId="10" borderId="1" xfId="2" applyFont="1" applyFill="1" applyBorder="1" applyAlignment="1">
      <alignment horizontal="center" vertical="center"/>
    </xf>
    <xf numFmtId="0" fontId="13" fillId="10" borderId="11" xfId="2" applyFont="1" applyFill="1" applyBorder="1" applyAlignment="1">
      <alignment horizontal="center" vertical="center"/>
    </xf>
    <xf numFmtId="0" fontId="13" fillId="10" borderId="7" xfId="2" applyFont="1" applyFill="1" applyBorder="1" applyAlignment="1">
      <alignment horizontal="center" vertical="center"/>
    </xf>
    <xf numFmtId="0" fontId="13" fillId="10" borderId="8" xfId="2" applyFont="1" applyFill="1" applyBorder="1" applyAlignment="1">
      <alignment horizontal="center" vertical="center"/>
    </xf>
    <xf numFmtId="165" fontId="13" fillId="10" borderId="11" xfId="2" applyNumberFormat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left" wrapText="1"/>
    </xf>
    <xf numFmtId="0" fontId="14" fillId="10" borderId="1" xfId="2" applyFont="1" applyFill="1" applyBorder="1" applyAlignment="1">
      <alignment horizontal="center" vertical="center"/>
    </xf>
    <xf numFmtId="164" fontId="14" fillId="2" borderId="5" xfId="2" applyNumberFormat="1" applyFont="1" applyFill="1" applyBorder="1" applyAlignment="1">
      <alignment horizontal="center" vertical="center"/>
    </xf>
    <xf numFmtId="165" fontId="14" fillId="2" borderId="2" xfId="3" applyNumberFormat="1" applyFont="1" applyFill="1" applyBorder="1" applyAlignment="1">
      <alignment horizontal="center" vertical="center"/>
    </xf>
    <xf numFmtId="165" fontId="14" fillId="10" borderId="11" xfId="2" applyNumberFormat="1" applyFont="1" applyFill="1" applyBorder="1" applyAlignment="1">
      <alignment horizontal="center" vertical="center"/>
    </xf>
    <xf numFmtId="3" fontId="14" fillId="2" borderId="12" xfId="2" applyNumberFormat="1" applyFont="1" applyFill="1" applyBorder="1" applyAlignment="1">
      <alignment horizontal="center" vertical="center"/>
    </xf>
    <xf numFmtId="0" fontId="14" fillId="2" borderId="0" xfId="2" applyFont="1" applyFill="1"/>
    <xf numFmtId="0" fontId="14" fillId="10" borderId="8" xfId="2" applyFont="1" applyFill="1" applyBorder="1" applyAlignment="1">
      <alignment horizontal="center" vertical="center"/>
    </xf>
    <xf numFmtId="3" fontId="14" fillId="2" borderId="9" xfId="2" applyNumberFormat="1" applyFont="1" applyFill="1" applyBorder="1" applyAlignment="1">
      <alignment horizontal="center" vertical="center"/>
    </xf>
    <xf numFmtId="165" fontId="14" fillId="2" borderId="10" xfId="2" applyNumberFormat="1" applyFont="1" applyFill="1" applyBorder="1" applyAlignment="1">
      <alignment horizontal="center" vertical="center"/>
    </xf>
    <xf numFmtId="165" fontId="14" fillId="2" borderId="1" xfId="2" applyNumberFormat="1" applyFont="1" applyFill="1" applyBorder="1" applyAlignment="1">
      <alignment horizontal="center" vertical="center"/>
    </xf>
    <xf numFmtId="165" fontId="14" fillId="10" borderId="1" xfId="2" applyNumberFormat="1" applyFont="1" applyFill="1" applyBorder="1" applyAlignment="1">
      <alignment horizontal="center" vertical="center"/>
    </xf>
    <xf numFmtId="165" fontId="14" fillId="2" borderId="11" xfId="2" applyNumberFormat="1" applyFont="1" applyFill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left" wrapText="1"/>
    </xf>
    <xf numFmtId="0" fontId="17" fillId="10" borderId="17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left" wrapText="1"/>
    </xf>
    <xf numFmtId="0" fontId="21" fillId="2" borderId="0" xfId="2" quotePrefix="1" applyFont="1" applyFill="1"/>
    <xf numFmtId="3" fontId="10" fillId="8" borderId="3" xfId="2" applyNumberFormat="1" applyFont="1" applyFill="1" applyBorder="1" applyAlignment="1">
      <alignment horizontal="center" vertical="center"/>
    </xf>
    <xf numFmtId="3" fontId="10" fillId="8" borderId="9" xfId="2" applyNumberFormat="1" applyFont="1" applyFill="1" applyBorder="1" applyAlignment="1">
      <alignment horizontal="center" vertical="center"/>
    </xf>
    <xf numFmtId="3" fontId="13" fillId="0" borderId="0" xfId="2" applyNumberFormat="1" applyFont="1" applyFill="1" applyAlignment="1">
      <alignment horizontal="center" vertical="center"/>
    </xf>
    <xf numFmtId="3" fontId="4" fillId="0" borderId="0" xfId="2" applyNumberFormat="1" applyFont="1" applyFill="1" applyAlignment="1">
      <alignment horizontal="center" vertical="center"/>
    </xf>
    <xf numFmtId="0" fontId="21" fillId="2" borderId="0" xfId="2" quotePrefix="1" applyFont="1" applyFill="1" applyAlignment="1">
      <alignment vertical="center"/>
    </xf>
    <xf numFmtId="0" fontId="22" fillId="0" borderId="0" xfId="2" applyFont="1" applyFill="1"/>
    <xf numFmtId="165" fontId="13" fillId="10" borderId="0" xfId="3" applyNumberFormat="1" applyFont="1" applyFill="1" applyBorder="1" applyAlignment="1">
      <alignment horizontal="center" vertical="center"/>
    </xf>
    <xf numFmtId="3" fontId="13" fillId="10" borderId="9" xfId="2" applyNumberFormat="1" applyFont="1" applyFill="1" applyBorder="1" applyAlignment="1">
      <alignment horizontal="center" vertical="center"/>
    </xf>
    <xf numFmtId="1" fontId="13" fillId="2" borderId="12" xfId="2" applyNumberFormat="1" applyFont="1" applyFill="1" applyBorder="1" applyAlignment="1">
      <alignment horizontal="center" vertical="center"/>
    </xf>
    <xf numFmtId="1" fontId="13" fillId="10" borderId="12" xfId="2" applyNumberFormat="1" applyFont="1" applyFill="1" applyBorder="1" applyAlignment="1">
      <alignment horizontal="center" vertical="center"/>
    </xf>
    <xf numFmtId="1" fontId="14" fillId="10" borderId="5" xfId="2" applyNumberFormat="1" applyFont="1" applyFill="1" applyBorder="1" applyAlignment="1">
      <alignment horizontal="center" vertical="center"/>
    </xf>
    <xf numFmtId="1" fontId="13" fillId="0" borderId="0" xfId="2" applyNumberFormat="1" applyFont="1" applyFill="1" applyAlignment="1">
      <alignment horizontal="center" vertical="center"/>
    </xf>
    <xf numFmtId="165" fontId="14" fillId="10" borderId="1" xfId="3" applyNumberFormat="1" applyFont="1" applyFill="1" applyBorder="1" applyAlignment="1">
      <alignment horizontal="center" vertical="center"/>
    </xf>
    <xf numFmtId="3" fontId="13" fillId="9" borderId="12" xfId="2" applyNumberFormat="1" applyFont="1" applyFill="1" applyBorder="1" applyAlignment="1">
      <alignment horizontal="center" vertical="center"/>
    </xf>
    <xf numFmtId="3" fontId="14" fillId="9" borderId="5" xfId="2" applyNumberFormat="1" applyFont="1" applyFill="1" applyBorder="1" applyAlignment="1">
      <alignment horizontal="center" vertical="center"/>
    </xf>
    <xf numFmtId="165" fontId="13" fillId="9" borderId="6" xfId="3" applyNumberFormat="1" applyFont="1" applyFill="1" applyBorder="1" applyAlignment="1">
      <alignment horizontal="center" vertical="center"/>
    </xf>
    <xf numFmtId="165" fontId="13" fillId="9" borderId="13" xfId="3" applyNumberFormat="1" applyFont="1" applyFill="1" applyBorder="1" applyAlignment="1">
      <alignment horizontal="center" vertical="center"/>
    </xf>
    <xf numFmtId="165" fontId="14" fillId="9" borderId="2" xfId="3" applyNumberFormat="1" applyFont="1" applyFill="1" applyBorder="1" applyAlignment="1">
      <alignment horizontal="center" vertical="center"/>
    </xf>
    <xf numFmtId="3" fontId="14" fillId="9" borderId="9" xfId="2" applyNumberFormat="1" applyFont="1" applyFill="1" applyBorder="1" applyAlignment="1">
      <alignment horizontal="center" vertical="center"/>
    </xf>
    <xf numFmtId="165" fontId="14" fillId="9" borderId="13" xfId="2" applyNumberFormat="1" applyFont="1" applyFill="1" applyBorder="1" applyAlignment="1">
      <alignment horizontal="center" vertical="center"/>
    </xf>
    <xf numFmtId="165" fontId="14" fillId="9" borderId="14" xfId="3" applyNumberFormat="1" applyFont="1" applyFill="1" applyBorder="1" applyAlignment="1">
      <alignment horizontal="center" vertical="center"/>
    </xf>
    <xf numFmtId="1" fontId="14" fillId="9" borderId="5" xfId="2" applyNumberFormat="1" applyFont="1" applyFill="1" applyBorder="1" applyAlignment="1">
      <alignment horizontal="center" vertical="center"/>
    </xf>
    <xf numFmtId="165" fontId="13" fillId="9" borderId="6" xfId="2" applyNumberFormat="1" applyFont="1" applyFill="1" applyBorder="1" applyAlignment="1">
      <alignment horizontal="center" vertical="center"/>
    </xf>
    <xf numFmtId="165" fontId="13" fillId="9" borderId="10" xfId="2" applyNumberFormat="1" applyFont="1" applyFill="1" applyBorder="1" applyAlignment="1">
      <alignment horizontal="center" vertical="center"/>
    </xf>
    <xf numFmtId="165" fontId="13" fillId="9" borderId="0" xfId="3" applyNumberFormat="1" applyFont="1" applyFill="1" applyBorder="1" applyAlignment="1">
      <alignment horizontal="center" vertical="center"/>
    </xf>
    <xf numFmtId="1" fontId="13" fillId="9" borderId="3" xfId="2" applyNumberFormat="1" applyFont="1" applyFill="1" applyBorder="1" applyAlignment="1">
      <alignment horizontal="center" vertical="center"/>
    </xf>
    <xf numFmtId="1" fontId="13" fillId="9" borderId="12" xfId="2" applyNumberFormat="1" applyFont="1" applyFill="1" applyBorder="1" applyAlignment="1">
      <alignment horizontal="center" vertical="center"/>
    </xf>
    <xf numFmtId="165" fontId="13" fillId="9" borderId="13" xfId="2" applyNumberFormat="1" applyFont="1" applyFill="1" applyBorder="1" applyAlignment="1">
      <alignment horizontal="center" vertical="center"/>
    </xf>
    <xf numFmtId="3" fontId="13" fillId="9" borderId="9" xfId="2" applyNumberFormat="1" applyFont="1" applyFill="1" applyBorder="1" applyAlignment="1">
      <alignment horizontal="center" vertical="center"/>
    </xf>
    <xf numFmtId="165" fontId="13" fillId="9" borderId="9" xfId="2" applyNumberFormat="1" applyFont="1" applyFill="1" applyBorder="1" applyAlignment="1">
      <alignment horizontal="center" vertical="center"/>
    </xf>
    <xf numFmtId="165" fontId="13" fillId="9" borderId="2" xfId="3" applyNumberFormat="1" applyFont="1" applyFill="1" applyBorder="1" applyAlignment="1">
      <alignment horizontal="center" vertical="center"/>
    </xf>
    <xf numFmtId="165" fontId="13" fillId="9" borderId="14" xfId="3" applyNumberFormat="1" applyFont="1" applyFill="1" applyBorder="1" applyAlignment="1">
      <alignment horizontal="center" vertical="center"/>
    </xf>
    <xf numFmtId="3" fontId="14" fillId="9" borderId="16" xfId="2" applyNumberFormat="1" applyFont="1" applyFill="1" applyBorder="1" applyAlignment="1">
      <alignment horizontal="center" vertical="center"/>
    </xf>
    <xf numFmtId="165" fontId="14" fillId="9" borderId="18" xfId="3" applyNumberFormat="1" applyFont="1" applyFill="1" applyBorder="1" applyAlignment="1">
      <alignment horizontal="center" vertical="center"/>
    </xf>
    <xf numFmtId="0" fontId="14" fillId="10" borderId="17" xfId="2" applyFont="1" applyFill="1" applyBorder="1" applyAlignment="1">
      <alignment horizontal="center" vertical="center"/>
    </xf>
    <xf numFmtId="3" fontId="14" fillId="2" borderId="16" xfId="2" applyNumberFormat="1" applyFont="1" applyFill="1" applyBorder="1" applyAlignment="1">
      <alignment horizontal="center" vertical="center"/>
    </xf>
    <xf numFmtId="165" fontId="14" fillId="2" borderId="18" xfId="2" applyNumberFormat="1" applyFont="1" applyFill="1" applyBorder="1" applyAlignment="1">
      <alignment horizontal="center" vertical="center"/>
    </xf>
    <xf numFmtId="165" fontId="14" fillId="9" borderId="15" xfId="3" applyNumberFormat="1" applyFont="1" applyFill="1" applyBorder="1" applyAlignment="1">
      <alignment horizontal="center" vertical="center"/>
    </xf>
    <xf numFmtId="1" fontId="14" fillId="9" borderId="16" xfId="2" applyNumberFormat="1" applyFont="1" applyFill="1" applyBorder="1" applyAlignment="1">
      <alignment horizontal="center" vertical="center"/>
    </xf>
    <xf numFmtId="0" fontId="0" fillId="2" borderId="0" xfId="0" applyFill="1"/>
    <xf numFmtId="3" fontId="25" fillId="3" borderId="12" xfId="0" applyNumberFormat="1" applyFont="1" applyFill="1" applyBorder="1" applyAlignment="1">
      <alignment horizontal="right"/>
    </xf>
    <xf numFmtId="0" fontId="25" fillId="3" borderId="12" xfId="0" applyFont="1" applyFill="1" applyBorder="1" applyAlignment="1">
      <alignment horizontal="right"/>
    </xf>
    <xf numFmtId="0" fontId="23" fillId="3" borderId="0" xfId="0" applyFont="1" applyFill="1" applyAlignment="1">
      <alignment horizontal="left"/>
    </xf>
    <xf numFmtId="0" fontId="0" fillId="3" borderId="0" xfId="0" applyFill="1"/>
    <xf numFmtId="3" fontId="25" fillId="3" borderId="11" xfId="0" applyNumberFormat="1" applyFont="1" applyFill="1" applyBorder="1" applyAlignment="1">
      <alignment horizontal="right"/>
    </xf>
    <xf numFmtId="0" fontId="25" fillId="3" borderId="11" xfId="0" applyFont="1" applyFill="1" applyBorder="1" applyAlignment="1">
      <alignment horizontal="right"/>
    </xf>
    <xf numFmtId="0" fontId="25" fillId="3" borderId="0" xfId="0" applyFont="1" applyFill="1" applyAlignment="1">
      <alignment horizontal="justify"/>
    </xf>
    <xf numFmtId="9" fontId="25" fillId="3" borderId="3" xfId="0" applyNumberFormat="1" applyFont="1" applyFill="1" applyBorder="1" applyAlignment="1">
      <alignment horizontal="right"/>
    </xf>
    <xf numFmtId="0" fontId="25" fillId="3" borderId="6" xfId="0" applyFont="1" applyFill="1" applyBorder="1" applyAlignment="1">
      <alignment horizontal="right"/>
    </xf>
    <xf numFmtId="10" fontId="25" fillId="3" borderId="0" xfId="0" applyNumberFormat="1" applyFont="1" applyFill="1" applyAlignment="1">
      <alignment horizontal="right"/>
    </xf>
    <xf numFmtId="9" fontId="25" fillId="3" borderId="12" xfId="0" applyNumberFormat="1" applyFont="1" applyFill="1" applyBorder="1" applyAlignment="1">
      <alignment horizontal="right"/>
    </xf>
    <xf numFmtId="0" fontId="25" fillId="3" borderId="13" xfId="0" applyFont="1" applyFill="1" applyBorder="1" applyAlignment="1">
      <alignment horizontal="right"/>
    </xf>
    <xf numFmtId="0" fontId="25" fillId="5" borderId="1" xfId="0" applyFont="1" applyFill="1" applyBorder="1" applyAlignment="1">
      <alignment horizontal="left"/>
    </xf>
    <xf numFmtId="3" fontId="25" fillId="5" borderId="1" xfId="0" applyNumberFormat="1" applyFont="1" applyFill="1" applyBorder="1" applyAlignment="1">
      <alignment horizontal="right"/>
    </xf>
    <xf numFmtId="9" fontId="25" fillId="5" borderId="5" xfId="0" applyNumberFormat="1" applyFont="1" applyFill="1" applyBorder="1" applyAlignment="1">
      <alignment horizontal="right"/>
    </xf>
    <xf numFmtId="0" fontId="25" fillId="5" borderId="2" xfId="0" applyFont="1" applyFill="1" applyBorder="1" applyAlignment="1">
      <alignment horizontal="right"/>
    </xf>
    <xf numFmtId="10" fontId="25" fillId="5" borderId="14" xfId="0" applyNumberFormat="1" applyFont="1" applyFill="1" applyBorder="1" applyAlignment="1">
      <alignment horizontal="right"/>
    </xf>
    <xf numFmtId="3" fontId="25" fillId="5" borderId="5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justify"/>
    </xf>
    <xf numFmtId="0" fontId="24" fillId="5" borderId="1" xfId="0" applyFont="1" applyFill="1" applyBorder="1" applyAlignment="1">
      <alignment horizontal="justify"/>
    </xf>
    <xf numFmtId="3" fontId="24" fillId="5" borderId="1" xfId="0" applyNumberFormat="1" applyFont="1" applyFill="1" applyBorder="1" applyAlignment="1">
      <alignment horizontal="right"/>
    </xf>
    <xf numFmtId="9" fontId="24" fillId="5" borderId="5" xfId="0" applyNumberFormat="1" applyFont="1" applyFill="1" applyBorder="1" applyAlignment="1">
      <alignment horizontal="right"/>
    </xf>
    <xf numFmtId="0" fontId="24" fillId="5" borderId="2" xfId="0" applyFont="1" applyFill="1" applyBorder="1" applyAlignment="1">
      <alignment horizontal="right"/>
    </xf>
    <xf numFmtId="10" fontId="24" fillId="5" borderId="14" xfId="0" applyNumberFormat="1" applyFont="1" applyFill="1" applyBorder="1" applyAlignment="1">
      <alignment horizontal="right"/>
    </xf>
    <xf numFmtId="3" fontId="24" fillId="5" borderId="5" xfId="0" applyNumberFormat="1" applyFont="1" applyFill="1" applyBorder="1" applyAlignment="1">
      <alignment horizontal="right"/>
    </xf>
    <xf numFmtId="0" fontId="27" fillId="0" borderId="0" xfId="0" applyFont="1"/>
    <xf numFmtId="0" fontId="28" fillId="3" borderId="0" xfId="0" applyFont="1" applyFill="1"/>
    <xf numFmtId="0" fontId="29" fillId="3" borderId="0" xfId="0" applyFont="1" applyFill="1"/>
    <xf numFmtId="0" fontId="30" fillId="0" borderId="0" xfId="0" applyFont="1"/>
    <xf numFmtId="0" fontId="31" fillId="3" borderId="19" xfId="0" applyFont="1" applyFill="1" applyBorder="1"/>
    <xf numFmtId="0" fontId="31" fillId="3" borderId="22" xfId="8" applyFont="1" applyFill="1" applyBorder="1"/>
    <xf numFmtId="0" fontId="31" fillId="3" borderId="25" xfId="8" applyFont="1" applyFill="1" applyBorder="1"/>
    <xf numFmtId="0" fontId="31" fillId="3" borderId="22" xfId="0" applyFont="1" applyFill="1" applyBorder="1"/>
    <xf numFmtId="6" fontId="26" fillId="0" borderId="20" xfId="0" applyNumberFormat="1" applyFont="1" applyBorder="1" applyAlignment="1">
      <alignment horizontal="left" vertical="top" wrapText="1"/>
    </xf>
    <xf numFmtId="6" fontId="31" fillId="3" borderId="21" xfId="0" applyNumberFormat="1" applyFont="1" applyFill="1" applyBorder="1"/>
    <xf numFmtId="6" fontId="31" fillId="3" borderId="23" xfId="8" applyNumberFormat="1" applyFont="1" applyFill="1" applyBorder="1"/>
    <xf numFmtId="6" fontId="26" fillId="3" borderId="24" xfId="0" applyNumberFormat="1" applyFont="1" applyFill="1" applyBorder="1"/>
    <xf numFmtId="0" fontId="31" fillId="3" borderId="22" xfId="8" applyFont="1" applyFill="1" applyBorder="1" applyAlignment="1">
      <alignment horizontal="left" indent="1"/>
    </xf>
    <xf numFmtId="0" fontId="31" fillId="3" borderId="22" xfId="8" quotePrefix="1" applyFont="1" applyFill="1" applyBorder="1" applyAlignment="1">
      <alignment horizontal="left" indent="1"/>
    </xf>
    <xf numFmtId="6" fontId="31" fillId="3" borderId="26" xfId="8" applyNumberFormat="1" applyFont="1" applyFill="1" applyBorder="1"/>
    <xf numFmtId="6" fontId="26" fillId="3" borderId="27" xfId="0" applyNumberFormat="1" applyFont="1" applyFill="1" applyBorder="1"/>
    <xf numFmtId="6" fontId="31" fillId="3" borderId="23" xfId="0" applyNumberFormat="1" applyFont="1" applyFill="1" applyBorder="1"/>
    <xf numFmtId="6" fontId="31" fillId="3" borderId="26" xfId="0" applyNumberFormat="1" applyFont="1" applyFill="1" applyBorder="1"/>
    <xf numFmtId="0" fontId="26" fillId="5" borderId="22" xfId="0" applyFont="1" applyFill="1" applyBorder="1"/>
    <xf numFmtId="6" fontId="26" fillId="5" borderId="23" xfId="0" applyNumberFormat="1" applyFont="1" applyFill="1" applyBorder="1"/>
    <xf numFmtId="6" fontId="26" fillId="5" borderId="24" xfId="0" applyNumberFormat="1" applyFont="1" applyFill="1" applyBorder="1"/>
    <xf numFmtId="0" fontId="26" fillId="5" borderId="34" xfId="0" applyFont="1" applyFill="1" applyBorder="1"/>
    <xf numFmtId="6" fontId="26" fillId="5" borderId="35" xfId="0" applyNumberFormat="1" applyFont="1" applyFill="1" applyBorder="1"/>
    <xf numFmtId="6" fontId="26" fillId="5" borderId="36" xfId="0" applyNumberFormat="1" applyFont="1" applyFill="1" applyBorder="1"/>
    <xf numFmtId="0" fontId="26" fillId="5" borderId="31" xfId="0" applyFont="1" applyFill="1" applyBorder="1"/>
    <xf numFmtId="6" fontId="26" fillId="5" borderId="32" xfId="0" applyNumberFormat="1" applyFont="1" applyFill="1" applyBorder="1"/>
    <xf numFmtId="6" fontId="26" fillId="5" borderId="33" xfId="0" applyNumberFormat="1" applyFont="1" applyFill="1" applyBorder="1"/>
    <xf numFmtId="0" fontId="0" fillId="3" borderId="28" xfId="0" applyFill="1" applyBorder="1"/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40" xfId="0" applyFill="1" applyBorder="1"/>
    <xf numFmtId="9" fontId="0" fillId="3" borderId="29" xfId="1" applyFont="1" applyFill="1" applyBorder="1" applyAlignment="1">
      <alignment horizontal="center"/>
    </xf>
    <xf numFmtId="9" fontId="0" fillId="3" borderId="30" xfId="1" applyFont="1" applyFill="1" applyBorder="1" applyAlignment="1">
      <alignment horizontal="center"/>
    </xf>
    <xf numFmtId="3" fontId="0" fillId="3" borderId="29" xfId="0" applyNumberFormat="1" applyFill="1" applyBorder="1" applyAlignment="1">
      <alignment horizontal="right" indent="1"/>
    </xf>
    <xf numFmtId="3" fontId="0" fillId="3" borderId="41" xfId="0" applyNumberFormat="1" applyFill="1" applyBorder="1" applyAlignment="1">
      <alignment horizontal="right" indent="1"/>
    </xf>
    <xf numFmtId="9" fontId="0" fillId="3" borderId="41" xfId="1" applyFont="1" applyFill="1" applyBorder="1" applyAlignment="1">
      <alignment horizontal="center"/>
    </xf>
    <xf numFmtId="9" fontId="0" fillId="3" borderId="42" xfId="1" applyFont="1" applyFill="1" applyBorder="1" applyAlignment="1">
      <alignment horizontal="center"/>
    </xf>
    <xf numFmtId="0" fontId="25" fillId="0" borderId="23" xfId="0" applyFont="1" applyBorder="1" applyAlignment="1">
      <alignment horizontal="center"/>
    </xf>
    <xf numFmtId="3" fontId="25" fillId="0" borderId="23" xfId="0" applyNumberFormat="1" applyFont="1" applyBorder="1" applyAlignment="1">
      <alignment horizontal="right"/>
    </xf>
    <xf numFmtId="3" fontId="24" fillId="5" borderId="24" xfId="0" applyNumberFormat="1" applyFont="1" applyFill="1" applyBorder="1" applyAlignment="1">
      <alignment horizontal="right"/>
    </xf>
    <xf numFmtId="0" fontId="25" fillId="0" borderId="23" xfId="0" applyFont="1" applyBorder="1" applyAlignment="1">
      <alignment horizontal="right"/>
    </xf>
    <xf numFmtId="0" fontId="25" fillId="0" borderId="32" xfId="0" applyFont="1" applyBorder="1" applyAlignment="1">
      <alignment horizontal="center"/>
    </xf>
    <xf numFmtId="3" fontId="25" fillId="0" borderId="32" xfId="0" applyNumberFormat="1" applyFont="1" applyBorder="1" applyAlignment="1">
      <alignment horizontal="right"/>
    </xf>
    <xf numFmtId="3" fontId="25" fillId="5" borderId="32" xfId="0" applyNumberFormat="1" applyFont="1" applyFill="1" applyBorder="1" applyAlignment="1">
      <alignment horizontal="right"/>
    </xf>
    <xf numFmtId="0" fontId="25" fillId="0" borderId="32" xfId="0" applyFont="1" applyBorder="1" applyAlignment="1">
      <alignment horizontal="right"/>
    </xf>
    <xf numFmtId="3" fontId="24" fillId="5" borderId="33" xfId="0" applyNumberFormat="1" applyFont="1" applyFill="1" applyBorder="1" applyAlignment="1">
      <alignment horizontal="right"/>
    </xf>
    <xf numFmtId="0" fontId="25" fillId="0" borderId="35" xfId="0" applyFont="1" applyBorder="1" applyAlignment="1">
      <alignment horizontal="center"/>
    </xf>
    <xf numFmtId="3" fontId="25" fillId="0" borderId="35" xfId="0" applyNumberFormat="1" applyFont="1" applyBorder="1" applyAlignment="1">
      <alignment horizontal="right"/>
    </xf>
    <xf numFmtId="3" fontId="25" fillId="5" borderId="35" xfId="0" applyNumberFormat="1" applyFont="1" applyFill="1" applyBorder="1" applyAlignment="1">
      <alignment horizontal="right"/>
    </xf>
    <xf numFmtId="3" fontId="24" fillId="5" borderId="36" xfId="0" applyNumberFormat="1" applyFont="1" applyFill="1" applyBorder="1" applyAlignment="1">
      <alignment horizontal="right"/>
    </xf>
    <xf numFmtId="0" fontId="25" fillId="0" borderId="26" xfId="0" applyFont="1" applyBorder="1" applyAlignment="1">
      <alignment horizontal="center"/>
    </xf>
    <xf numFmtId="3" fontId="25" fillId="0" borderId="26" xfId="0" applyNumberFormat="1" applyFont="1" applyBorder="1" applyAlignment="1">
      <alignment horizontal="right"/>
    </xf>
    <xf numFmtId="3" fontId="25" fillId="5" borderId="26" xfId="0" applyNumberFormat="1" applyFont="1" applyFill="1" applyBorder="1" applyAlignment="1">
      <alignment horizontal="right"/>
    </xf>
    <xf numFmtId="3" fontId="24" fillId="5" borderId="27" xfId="0" applyNumberFormat="1" applyFont="1" applyFill="1" applyBorder="1" applyAlignment="1">
      <alignment horizontal="right"/>
    </xf>
    <xf numFmtId="0" fontId="25" fillId="0" borderId="35" xfId="0" applyFont="1" applyBorder="1" applyAlignment="1">
      <alignment horizontal="right"/>
    </xf>
    <xf numFmtId="0" fontId="25" fillId="0" borderId="26" xfId="0" applyFont="1" applyBorder="1" applyAlignment="1">
      <alignment horizontal="right"/>
    </xf>
    <xf numFmtId="0" fontId="25" fillId="0" borderId="34" xfId="0" applyFont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165" fontId="0" fillId="3" borderId="30" xfId="1" applyNumberFormat="1" applyFont="1" applyFill="1" applyBorder="1" applyAlignment="1">
      <alignment horizontal="center"/>
    </xf>
    <xf numFmtId="165" fontId="0" fillId="3" borderId="42" xfId="1" applyNumberFormat="1" applyFont="1" applyFill="1" applyBorder="1" applyAlignment="1">
      <alignment horizontal="center"/>
    </xf>
    <xf numFmtId="0" fontId="0" fillId="11" borderId="37" xfId="0" applyFill="1" applyBorder="1"/>
    <xf numFmtId="0" fontId="32" fillId="11" borderId="38" xfId="0" applyFont="1" applyFill="1" applyBorder="1" applyAlignment="1">
      <alignment horizontal="centerContinuous"/>
    </xf>
    <xf numFmtId="0" fontId="0" fillId="11" borderId="39" xfId="0" applyFill="1" applyBorder="1" applyAlignment="1">
      <alignment horizontal="centerContinuous"/>
    </xf>
    <xf numFmtId="0" fontId="33" fillId="11" borderId="20" xfId="0" applyFont="1" applyFill="1" applyBorder="1" applyAlignment="1">
      <alignment horizontal="center" wrapText="1"/>
    </xf>
    <xf numFmtId="0" fontId="33" fillId="11" borderId="21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33" fillId="11" borderId="22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/>
    </xf>
    <xf numFmtId="3" fontId="25" fillId="0" borderId="29" xfId="0" applyNumberFormat="1" applyFont="1" applyBorder="1" applyAlignment="1">
      <alignment horizontal="right"/>
    </xf>
    <xf numFmtId="0" fontId="25" fillId="0" borderId="29" xfId="0" applyFont="1" applyBorder="1" applyAlignment="1">
      <alignment horizontal="right"/>
    </xf>
    <xf numFmtId="9" fontId="25" fillId="0" borderId="35" xfId="1" applyFont="1" applyFill="1" applyBorder="1" applyAlignment="1">
      <alignment horizontal="right"/>
    </xf>
    <xf numFmtId="9" fontId="25" fillId="0" borderId="41" xfId="1" applyFont="1" applyFill="1" applyBorder="1" applyAlignment="1">
      <alignment horizontal="right"/>
    </xf>
    <xf numFmtId="3" fontId="25" fillId="0" borderId="41" xfId="0" applyNumberFormat="1" applyFont="1" applyBorder="1" applyAlignment="1">
      <alignment horizontal="right"/>
    </xf>
    <xf numFmtId="0" fontId="37" fillId="3" borderId="0" xfId="0" applyFont="1" applyFill="1" applyAlignment="1">
      <alignment horizontal="left"/>
    </xf>
    <xf numFmtId="0" fontId="38" fillId="3" borderId="0" xfId="0" applyFont="1" applyFill="1"/>
    <xf numFmtId="0" fontId="39" fillId="11" borderId="43" xfId="0" applyFont="1" applyFill="1" applyBorder="1" applyAlignment="1">
      <alignment horizontal="center"/>
    </xf>
    <xf numFmtId="0" fontId="39" fillId="11" borderId="44" xfId="0" applyFont="1" applyFill="1" applyBorder="1" applyAlignment="1">
      <alignment horizontal="center"/>
    </xf>
    <xf numFmtId="0" fontId="39" fillId="11" borderId="45" xfId="0" applyFont="1" applyFill="1" applyBorder="1" applyAlignment="1">
      <alignment horizontal="center" wrapText="1"/>
    </xf>
    <xf numFmtId="0" fontId="39" fillId="11" borderId="44" xfId="0" applyFont="1" applyFill="1" applyBorder="1" applyAlignment="1">
      <alignment horizontal="center" wrapText="1"/>
    </xf>
    <xf numFmtId="0" fontId="39" fillId="11" borderId="46" xfId="0" applyFont="1" applyFill="1" applyBorder="1" applyAlignment="1">
      <alignment horizontal="center" wrapText="1"/>
    </xf>
    <xf numFmtId="0" fontId="37" fillId="0" borderId="47" xfId="0" applyFont="1" applyBorder="1"/>
    <xf numFmtId="0" fontId="37" fillId="0" borderId="48" xfId="0" applyFont="1" applyBorder="1" applyAlignment="1">
      <alignment horizontal="left"/>
    </xf>
    <xf numFmtId="3" fontId="38" fillId="0" borderId="35" xfId="0" applyNumberFormat="1" applyFont="1" applyBorder="1" applyAlignment="1">
      <alignment horizontal="right"/>
    </xf>
    <xf numFmtId="3" fontId="38" fillId="0" borderId="48" xfId="0" applyNumberFormat="1" applyFont="1" applyBorder="1" applyAlignment="1">
      <alignment horizontal="right"/>
    </xf>
    <xf numFmtId="3" fontId="38" fillId="0" borderId="49" xfId="0" applyNumberFormat="1" applyFont="1" applyBorder="1" applyAlignment="1">
      <alignment horizontal="right"/>
    </xf>
    <xf numFmtId="0" fontId="37" fillId="0" borderId="50" xfId="0" applyFont="1" applyBorder="1" applyAlignment="1">
      <alignment horizontal="center"/>
    </xf>
    <xf numFmtId="0" fontId="37" fillId="0" borderId="0" xfId="0" applyFont="1" applyAlignment="1">
      <alignment horizontal="left"/>
    </xf>
    <xf numFmtId="3" fontId="38" fillId="0" borderId="23" xfId="0" applyNumberFormat="1" applyFont="1" applyBorder="1" applyAlignment="1">
      <alignment horizontal="right"/>
    </xf>
    <xf numFmtId="3" fontId="38" fillId="0" borderId="0" xfId="0" applyNumberFormat="1" applyFont="1" applyAlignment="1">
      <alignment horizontal="right"/>
    </xf>
    <xf numFmtId="3" fontId="38" fillId="0" borderId="51" xfId="0" applyNumberFormat="1" applyFont="1" applyBorder="1" applyAlignment="1">
      <alignment horizontal="right"/>
    </xf>
    <xf numFmtId="0" fontId="37" fillId="0" borderId="52" xfId="0" applyFont="1" applyBorder="1" applyAlignment="1">
      <alignment horizontal="left"/>
    </xf>
    <xf numFmtId="0" fontId="37" fillId="0" borderId="53" xfId="0" applyFont="1" applyBorder="1" applyAlignment="1">
      <alignment horizontal="left"/>
    </xf>
    <xf numFmtId="0" fontId="38" fillId="0" borderId="26" xfId="0" applyFont="1" applyBorder="1" applyAlignment="1">
      <alignment horizontal="right"/>
    </xf>
    <xf numFmtId="0" fontId="38" fillId="0" borderId="53" xfId="0" applyFont="1" applyBorder="1" applyAlignment="1">
      <alignment horizontal="right"/>
    </xf>
    <xf numFmtId="0" fontId="38" fillId="0" borderId="54" xfId="0" applyFont="1" applyBorder="1" applyAlignment="1">
      <alignment horizontal="right"/>
    </xf>
    <xf numFmtId="0" fontId="37" fillId="0" borderId="50" xfId="0" applyFont="1" applyBorder="1"/>
    <xf numFmtId="0" fontId="37" fillId="0" borderId="50" xfId="0" applyFont="1" applyBorder="1" applyAlignment="1">
      <alignment horizontal="left"/>
    </xf>
    <xf numFmtId="0" fontId="38" fillId="0" borderId="23" xfId="0" applyFont="1" applyBorder="1" applyAlignment="1">
      <alignment horizontal="right"/>
    </xf>
    <xf numFmtId="0" fontId="38" fillId="0" borderId="0" xfId="0" applyFont="1" applyAlignment="1">
      <alignment horizontal="right"/>
    </xf>
    <xf numFmtId="0" fontId="38" fillId="0" borderId="51" xfId="0" applyFont="1" applyBorder="1" applyAlignment="1">
      <alignment horizontal="right"/>
    </xf>
    <xf numFmtId="0" fontId="37" fillId="12" borderId="55" xfId="0" applyFont="1" applyFill="1" applyBorder="1" applyAlignment="1">
      <alignment horizontal="left"/>
    </xf>
    <xf numFmtId="0" fontId="37" fillId="12" borderId="56" xfId="0" applyFont="1" applyFill="1" applyBorder="1" applyAlignment="1">
      <alignment horizontal="left"/>
    </xf>
    <xf numFmtId="3" fontId="37" fillId="12" borderId="57" xfId="0" applyNumberFormat="1" applyFont="1" applyFill="1" applyBorder="1" applyAlignment="1">
      <alignment horizontal="right"/>
    </xf>
    <xf numFmtId="3" fontId="37" fillId="12" borderId="56" xfId="0" applyNumberFormat="1" applyFont="1" applyFill="1" applyBorder="1" applyAlignment="1">
      <alignment horizontal="right"/>
    </xf>
    <xf numFmtId="3" fontId="37" fillId="12" borderId="58" xfId="0" applyNumberFormat="1" applyFont="1" applyFill="1" applyBorder="1" applyAlignment="1">
      <alignment horizontal="right"/>
    </xf>
    <xf numFmtId="0" fontId="37" fillId="3" borderId="0" xfId="0" applyFont="1" applyFill="1"/>
    <xf numFmtId="0" fontId="39" fillId="11" borderId="59" xfId="0" applyFont="1" applyFill="1" applyBorder="1" applyAlignment="1">
      <alignment horizontal="justify"/>
    </xf>
    <xf numFmtId="0" fontId="39" fillId="11" borderId="45" xfId="0" applyFont="1" applyFill="1" applyBorder="1" applyAlignment="1">
      <alignment horizontal="center"/>
    </xf>
    <xf numFmtId="0" fontId="39" fillId="11" borderId="60" xfId="0" applyFont="1" applyFill="1" applyBorder="1" applyAlignment="1">
      <alignment horizontal="center"/>
    </xf>
    <xf numFmtId="0" fontId="40" fillId="0" borderId="61" xfId="0" applyFont="1" applyBorder="1" applyAlignment="1">
      <alignment horizontal="justify"/>
    </xf>
    <xf numFmtId="0" fontId="37" fillId="0" borderId="62" xfId="0" applyFont="1" applyBorder="1" applyAlignment="1">
      <alignment horizontal="justify"/>
    </xf>
    <xf numFmtId="0" fontId="37" fillId="0" borderId="63" xfId="0" applyFont="1" applyBorder="1" applyAlignment="1">
      <alignment horizontal="justify"/>
    </xf>
    <xf numFmtId="0" fontId="38" fillId="0" borderId="64" xfId="0" applyFont="1" applyBorder="1" applyAlignment="1">
      <alignment horizontal="left"/>
    </xf>
    <xf numFmtId="166" fontId="38" fillId="0" borderId="23" xfId="0" applyNumberFormat="1" applyFont="1" applyBorder="1" applyAlignment="1">
      <alignment horizontal="right"/>
    </xf>
    <xf numFmtId="166" fontId="38" fillId="0" borderId="65" xfId="0" applyNumberFormat="1" applyFont="1" applyBorder="1" applyAlignment="1">
      <alignment horizontal="right"/>
    </xf>
    <xf numFmtId="0" fontId="38" fillId="0" borderId="66" xfId="0" applyFont="1" applyBorder="1" applyAlignment="1">
      <alignment horizontal="left"/>
    </xf>
    <xf numFmtId="166" fontId="38" fillId="0" borderId="29" xfId="0" applyNumberFormat="1" applyFont="1" applyBorder="1" applyAlignment="1">
      <alignment horizontal="right"/>
    </xf>
    <xf numFmtId="166" fontId="38" fillId="0" borderId="67" xfId="0" applyNumberFormat="1" applyFont="1" applyBorder="1" applyAlignment="1">
      <alignment horizontal="right"/>
    </xf>
    <xf numFmtId="0" fontId="40" fillId="0" borderId="61" xfId="0" applyFont="1" applyBorder="1" applyAlignment="1">
      <alignment horizontal="left"/>
    </xf>
    <xf numFmtId="166" fontId="38" fillId="0" borderId="62" xfId="0" applyNumberFormat="1" applyFont="1" applyBorder="1" applyAlignment="1">
      <alignment horizontal="right"/>
    </xf>
    <xf numFmtId="166" fontId="38" fillId="0" borderId="63" xfId="0" applyNumberFormat="1" applyFont="1" applyBorder="1" applyAlignment="1">
      <alignment horizontal="right"/>
    </xf>
    <xf numFmtId="0" fontId="37" fillId="12" borderId="68" xfId="0" applyFont="1" applyFill="1" applyBorder="1" applyAlignment="1">
      <alignment horizontal="left"/>
    </xf>
    <xf numFmtId="166" fontId="37" fillId="12" borderId="57" xfId="0" applyNumberFormat="1" applyFont="1" applyFill="1" applyBorder="1" applyAlignment="1">
      <alignment horizontal="right"/>
    </xf>
    <xf numFmtId="166" fontId="37" fillId="12" borderId="69" xfId="0" applyNumberFormat="1" applyFont="1" applyFill="1" applyBorder="1" applyAlignment="1">
      <alignment horizontal="right"/>
    </xf>
    <xf numFmtId="164" fontId="25" fillId="0" borderId="35" xfId="0" applyNumberFormat="1" applyFont="1" applyBorder="1" applyAlignment="1">
      <alignment horizontal="right"/>
    </xf>
    <xf numFmtId="164" fontId="25" fillId="0" borderId="29" xfId="0" applyNumberFormat="1" applyFont="1" applyBorder="1" applyAlignment="1">
      <alignment horizontal="right"/>
    </xf>
    <xf numFmtId="0" fontId="42" fillId="0" borderId="0" xfId="0" applyFont="1"/>
    <xf numFmtId="0" fontId="43" fillId="11" borderId="7" xfId="0" applyFont="1" applyFill="1" applyBorder="1" applyAlignment="1">
      <alignment horizontal="justify"/>
    </xf>
    <xf numFmtId="0" fontId="33" fillId="11" borderId="3" xfId="0" applyFont="1" applyFill="1" applyBorder="1" applyAlignment="1">
      <alignment horizontal="center" wrapText="1"/>
    </xf>
    <xf numFmtId="0" fontId="35" fillId="11" borderId="8" xfId="0" applyFont="1" applyFill="1" applyBorder="1" applyAlignment="1">
      <alignment horizontal="justify"/>
    </xf>
    <xf numFmtId="0" fontId="33" fillId="11" borderId="1" xfId="0" applyFont="1" applyFill="1" applyBorder="1" applyAlignment="1">
      <alignment horizontal="center" wrapText="1"/>
    </xf>
    <xf numFmtId="0" fontId="33" fillId="11" borderId="5" xfId="0" applyFont="1" applyFill="1" applyBorder="1" applyAlignment="1">
      <alignment horizontal="center" wrapText="1"/>
    </xf>
    <xf numFmtId="0" fontId="33" fillId="11" borderId="2" xfId="0" applyFont="1" applyFill="1" applyBorder="1" applyAlignment="1">
      <alignment horizontal="center" wrapText="1"/>
    </xf>
    <xf numFmtId="0" fontId="33" fillId="11" borderId="14" xfId="0" applyFont="1" applyFill="1" applyBorder="1" applyAlignment="1">
      <alignment horizontal="center" wrapText="1"/>
    </xf>
    <xf numFmtId="0" fontId="36" fillId="11" borderId="5" xfId="0" applyFont="1" applyFill="1" applyBorder="1" applyAlignment="1">
      <alignment horizontal="center" wrapText="1"/>
    </xf>
    <xf numFmtId="0" fontId="33" fillId="11" borderId="23" xfId="0" applyFont="1" applyFill="1" applyBorder="1" applyAlignment="1">
      <alignment horizontal="center" wrapText="1"/>
    </xf>
    <xf numFmtId="0" fontId="33" fillId="11" borderId="38" xfId="0" applyFont="1" applyFill="1" applyBorder="1" applyAlignment="1">
      <alignment horizontal="centerContinuous" wrapText="1"/>
    </xf>
    <xf numFmtId="0" fontId="33" fillId="11" borderId="39" xfId="0" applyFont="1" applyFill="1" applyBorder="1" applyAlignment="1">
      <alignment horizontal="centerContinuous" vertical="center" wrapText="1"/>
    </xf>
    <xf numFmtId="0" fontId="33" fillId="11" borderId="19" xfId="0" applyFont="1" applyFill="1" applyBorder="1" applyAlignment="1">
      <alignment horizontal="center" wrapText="1"/>
    </xf>
    <xf numFmtId="0" fontId="33" fillId="11" borderId="24" xfId="0" applyFont="1" applyFill="1" applyBorder="1" applyAlignment="1">
      <alignment horizontal="center" wrapText="1"/>
    </xf>
    <xf numFmtId="164" fontId="25" fillId="0" borderId="36" xfId="0" applyNumberFormat="1" applyFont="1" applyBorder="1" applyAlignment="1">
      <alignment horizontal="right"/>
    </xf>
    <xf numFmtId="164" fontId="25" fillId="0" borderId="30" xfId="0" applyNumberFormat="1" applyFont="1" applyBorder="1" applyAlignment="1">
      <alignment horizontal="right"/>
    </xf>
    <xf numFmtId="0" fontId="25" fillId="0" borderId="33" xfId="0" applyFont="1" applyBorder="1" applyAlignment="1">
      <alignment horizontal="right"/>
    </xf>
    <xf numFmtId="0" fontId="44" fillId="11" borderId="70" xfId="0" applyFont="1" applyFill="1" applyBorder="1"/>
    <xf numFmtId="0" fontId="29" fillId="2" borderId="71" xfId="0" applyFont="1" applyFill="1" applyBorder="1" applyAlignment="1">
      <alignment horizontal="justify" vertical="center"/>
    </xf>
    <xf numFmtId="164" fontId="29" fillId="0" borderId="72" xfId="0" applyNumberFormat="1" applyFont="1" applyBorder="1" applyAlignment="1">
      <alignment horizontal="center" vertical="center"/>
    </xf>
    <xf numFmtId="0" fontId="29" fillId="2" borderId="73" xfId="0" applyFont="1" applyFill="1" applyBorder="1" applyAlignment="1">
      <alignment horizontal="justify" vertical="center"/>
    </xf>
    <xf numFmtId="164" fontId="29" fillId="0" borderId="74" xfId="0" applyNumberFormat="1" applyFont="1" applyBorder="1" applyAlignment="1">
      <alignment horizontal="center" vertical="center"/>
    </xf>
    <xf numFmtId="0" fontId="41" fillId="2" borderId="75" xfId="0" applyFont="1" applyFill="1" applyBorder="1" applyAlignment="1">
      <alignment vertical="center"/>
    </xf>
    <xf numFmtId="164" fontId="45" fillId="0" borderId="76" xfId="0" applyNumberFormat="1" applyFont="1" applyBorder="1" applyAlignment="1">
      <alignment horizontal="center" vertical="center"/>
    </xf>
    <xf numFmtId="0" fontId="32" fillId="2" borderId="25" xfId="0" applyFont="1" applyFill="1" applyBorder="1" applyAlignment="1">
      <alignment vertical="center"/>
    </xf>
    <xf numFmtId="0" fontId="32" fillId="2" borderId="29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3" fontId="29" fillId="0" borderId="35" xfId="0" applyNumberFormat="1" applyFont="1" applyBorder="1" applyAlignment="1">
      <alignment horizontal="center" vertical="center"/>
    </xf>
    <xf numFmtId="165" fontId="29" fillId="0" borderId="35" xfId="1" applyNumberFormat="1" applyFont="1" applyFill="1" applyBorder="1" applyAlignment="1">
      <alignment horizontal="center" vertical="center"/>
    </xf>
    <xf numFmtId="3" fontId="29" fillId="0" borderId="23" xfId="0" applyNumberFormat="1" applyFont="1" applyBorder="1" applyAlignment="1">
      <alignment horizontal="center" vertical="center"/>
    </xf>
    <xf numFmtId="165" fontId="29" fillId="0" borderId="23" xfId="1" applyNumberFormat="1" applyFont="1" applyFill="1" applyBorder="1" applyAlignment="1">
      <alignment horizontal="center" vertical="center"/>
    </xf>
    <xf numFmtId="3" fontId="29" fillId="0" borderId="29" xfId="0" applyNumberFormat="1" applyFont="1" applyBorder="1" applyAlignment="1">
      <alignment horizontal="center" vertical="center"/>
    </xf>
    <xf numFmtId="165" fontId="29" fillId="0" borderId="26" xfId="1" applyNumberFormat="1" applyFont="1" applyFill="1" applyBorder="1" applyAlignment="1">
      <alignment horizontal="center" vertical="center"/>
    </xf>
    <xf numFmtId="165" fontId="29" fillId="0" borderId="29" xfId="1" applyNumberFormat="1" applyFont="1" applyFill="1" applyBorder="1" applyAlignment="1">
      <alignment horizontal="center" vertical="center"/>
    </xf>
    <xf numFmtId="3" fontId="29" fillId="0" borderId="29" xfId="0" applyNumberFormat="1" applyFont="1" applyBorder="1" applyAlignment="1">
      <alignment horizontal="center"/>
    </xf>
    <xf numFmtId="3" fontId="45" fillId="0" borderId="32" xfId="0" applyNumberFormat="1" applyFont="1" applyBorder="1" applyAlignment="1">
      <alignment horizontal="center" vertical="center"/>
    </xf>
    <xf numFmtId="165" fontId="45" fillId="0" borderId="32" xfId="1" applyNumberFormat="1" applyFont="1" applyFill="1" applyBorder="1" applyAlignment="1">
      <alignment horizontal="center" vertical="center"/>
    </xf>
    <xf numFmtId="0" fontId="29" fillId="0" borderId="71" xfId="0" applyFont="1" applyBorder="1" applyAlignment="1">
      <alignment horizontal="justify" vertical="center"/>
    </xf>
    <xf numFmtId="0" fontId="29" fillId="0" borderId="73" xfId="0" applyFont="1" applyBorder="1" applyAlignment="1">
      <alignment horizontal="justify" vertical="center"/>
    </xf>
    <xf numFmtId="0" fontId="23" fillId="3" borderId="0" xfId="0" applyFont="1" applyFill="1" applyAlignment="1">
      <alignment horizontal="justify"/>
    </xf>
    <xf numFmtId="0" fontId="33" fillId="11" borderId="19" xfId="0" applyFont="1" applyFill="1" applyBorder="1" applyAlignment="1">
      <alignment horizontal="center" vertical="center"/>
    </xf>
    <xf numFmtId="0" fontId="33" fillId="11" borderId="20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center"/>
    </xf>
    <xf numFmtId="0" fontId="33" fillId="11" borderId="6" xfId="0" applyFont="1" applyFill="1" applyBorder="1" applyAlignment="1">
      <alignment horizontal="center"/>
    </xf>
    <xf numFmtId="0" fontId="33" fillId="11" borderId="4" xfId="0" applyFont="1" applyFill="1" applyBorder="1" applyAlignment="1">
      <alignment horizontal="center"/>
    </xf>
    <xf numFmtId="0" fontId="32" fillId="11" borderId="79" xfId="0" applyFont="1" applyFill="1" applyBorder="1" applyAlignment="1">
      <alignment horizontal="center" vertical="center"/>
    </xf>
    <xf numFmtId="0" fontId="32" fillId="11" borderId="80" xfId="0" applyFont="1" applyFill="1" applyBorder="1" applyAlignment="1">
      <alignment horizontal="center" vertical="center"/>
    </xf>
    <xf numFmtId="0" fontId="32" fillId="11" borderId="81" xfId="0" applyFont="1" applyFill="1" applyBorder="1" applyAlignment="1">
      <alignment horizontal="center" vertical="center"/>
    </xf>
    <xf numFmtId="0" fontId="32" fillId="11" borderId="77" xfId="0" applyFont="1" applyFill="1" applyBorder="1" applyAlignment="1">
      <alignment horizontal="center" vertical="center"/>
    </xf>
    <xf numFmtId="0" fontId="32" fillId="11" borderId="78" xfId="0" applyFont="1" applyFill="1" applyBorder="1" applyAlignment="1">
      <alignment horizontal="center" vertical="center"/>
    </xf>
    <xf numFmtId="0" fontId="14" fillId="3" borderId="0" xfId="2" applyFont="1" applyFill="1" applyAlignment="1">
      <alignment horizontal="justify"/>
    </xf>
    <xf numFmtId="0" fontId="17" fillId="4" borderId="7" xfId="2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/>
    </xf>
    <xf numFmtId="0" fontId="17" fillId="4" borderId="6" xfId="2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1" fillId="10" borderId="1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31" fillId="0" borderId="22" xfId="8" quotePrefix="1" applyFont="1" applyFill="1" applyBorder="1" applyAlignment="1">
      <alignment horizontal="left" indent="1"/>
    </xf>
    <xf numFmtId="0" fontId="31" fillId="0" borderId="25" xfId="8" quotePrefix="1" applyFont="1" applyFill="1" applyBorder="1" applyAlignment="1">
      <alignment horizontal="left" indent="1"/>
    </xf>
    <xf numFmtId="0" fontId="31" fillId="0" borderId="25" xfId="0" applyFont="1" applyFill="1" applyBorder="1"/>
    <xf numFmtId="0" fontId="0" fillId="0" borderId="28" xfId="0" applyFill="1" applyBorder="1"/>
    <xf numFmtId="0" fontId="0" fillId="0" borderId="30" xfId="0" applyFill="1" applyBorder="1" applyAlignment="1">
      <alignment horizontal="center"/>
    </xf>
  </cellXfs>
  <cellStyles count="9">
    <cellStyle name="Fed" xfId="4" xr:uid="{00000000-0005-0000-0000-000000000000}"/>
    <cellStyle name="Gul" xfId="5" xr:uid="{00000000-0005-0000-0000-000001000000}"/>
    <cellStyle name="Normal" xfId="0" builtinId="0"/>
    <cellStyle name="Normal 2" xfId="2" xr:uid="{00000000-0005-0000-0000-000003000000}"/>
    <cellStyle name="Overskrift" xfId="6" xr:uid="{00000000-0005-0000-0000-000004000000}"/>
    <cellStyle name="Percent 2" xfId="3" xr:uid="{00000000-0005-0000-0000-000005000000}"/>
    <cellStyle name="Procent" xfId="1" builtinId="5"/>
    <cellStyle name="Spørgsmål" xfId="7" xr:uid="{00000000-0005-0000-0000-000007000000}"/>
    <cellStyle name="Turkis" xfId="8" xr:uid="{00000000-0005-0000-0000-000008000000}"/>
  </cellStyles>
  <dxfs count="0"/>
  <tableStyles count="0" defaultTableStyle="TableStyleMedium2" defaultPivotStyle="PivotStyleLight16"/>
  <colors>
    <mruColors>
      <color rgb="FF006932"/>
      <color rgb="FFC00000"/>
      <color rgb="FFE5F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D76D-2702-405C-A5EA-836D289081CE}">
  <dimension ref="A1:K26"/>
  <sheetViews>
    <sheetView tabSelected="1" zoomScale="78" zoomScaleNormal="78" workbookViewId="0">
      <selection activeCell="A2" sqref="A2"/>
    </sheetView>
  </sheetViews>
  <sheetFormatPr defaultColWidth="9.1796875" defaultRowHeight="14.5"/>
  <cols>
    <col min="1" max="1" width="51.36328125" style="104" customWidth="1"/>
    <col min="2" max="3" width="15.54296875" style="104" customWidth="1"/>
    <col min="4" max="4" width="9.1796875" style="104"/>
    <col min="5" max="5" width="30.08984375" style="104" customWidth="1"/>
    <col min="6" max="16384" width="9.1796875" style="104"/>
  </cols>
  <sheetData>
    <row r="1" spans="1:11" ht="23.5">
      <c r="A1" s="126" t="s">
        <v>110</v>
      </c>
    </row>
    <row r="2" spans="1:11" ht="18.5">
      <c r="A2" s="129" t="s">
        <v>129</v>
      </c>
      <c r="B2" s="127"/>
      <c r="C2" s="128"/>
    </row>
    <row r="3" spans="1:11">
      <c r="B3" s="127"/>
      <c r="C3" s="128"/>
    </row>
    <row r="4" spans="1:11" ht="16" thickBot="1">
      <c r="A4" s="103" t="s">
        <v>116</v>
      </c>
      <c r="B4" s="127"/>
      <c r="C4" s="128"/>
      <c r="E4" s="103" t="s">
        <v>126</v>
      </c>
    </row>
    <row r="5" spans="1:11" ht="15.5">
      <c r="A5" s="130" t="s">
        <v>71</v>
      </c>
      <c r="B5" s="134"/>
      <c r="C5" s="135">
        <v>12469407</v>
      </c>
      <c r="E5" s="188"/>
      <c r="F5" s="189" t="s">
        <v>8</v>
      </c>
      <c r="G5" s="189"/>
      <c r="H5" s="189" t="s">
        <v>43</v>
      </c>
      <c r="I5" s="189"/>
      <c r="J5" s="189" t="s">
        <v>44</v>
      </c>
      <c r="K5" s="190"/>
    </row>
    <row r="6" spans="1:11" ht="15.5">
      <c r="A6" s="131" t="s">
        <v>111</v>
      </c>
      <c r="B6" s="136"/>
      <c r="C6" s="137"/>
      <c r="E6" s="153"/>
      <c r="F6" s="154" t="s">
        <v>46</v>
      </c>
      <c r="G6" s="154" t="s">
        <v>128</v>
      </c>
      <c r="H6" s="154" t="s">
        <v>46</v>
      </c>
      <c r="I6" s="154" t="s">
        <v>128</v>
      </c>
      <c r="J6" s="154" t="s">
        <v>46</v>
      </c>
      <c r="K6" s="317" t="s">
        <v>45</v>
      </c>
    </row>
    <row r="7" spans="1:11" ht="15.5">
      <c r="A7" s="138" t="s">
        <v>117</v>
      </c>
      <c r="B7" s="136">
        <v>387948</v>
      </c>
      <c r="C7" s="137"/>
      <c r="E7" s="153" t="s">
        <v>71</v>
      </c>
      <c r="F7" s="159">
        <v>12538</v>
      </c>
      <c r="G7" s="157">
        <f>+F7/F7</f>
        <v>1</v>
      </c>
      <c r="H7" s="159"/>
      <c r="I7" s="157"/>
      <c r="J7" s="159"/>
      <c r="K7" s="158"/>
    </row>
    <row r="8" spans="1:11" ht="15.5">
      <c r="A8" s="139" t="s">
        <v>118</v>
      </c>
      <c r="B8" s="140">
        <v>2389908</v>
      </c>
      <c r="C8" s="137"/>
      <c r="E8" s="153" t="s">
        <v>72</v>
      </c>
      <c r="F8" s="159">
        <v>6436</v>
      </c>
      <c r="G8" s="157">
        <f>+F8/$F$7</f>
        <v>0.51331950869357157</v>
      </c>
      <c r="H8" s="159"/>
      <c r="I8" s="157"/>
      <c r="J8" s="159"/>
      <c r="K8" s="158"/>
    </row>
    <row r="9" spans="1:11" ht="15.5">
      <c r="A9" s="139" t="s">
        <v>119</v>
      </c>
      <c r="B9" s="136">
        <f>+B7+B8</f>
        <v>2777856</v>
      </c>
      <c r="C9" s="137"/>
      <c r="E9" s="153" t="s">
        <v>73</v>
      </c>
      <c r="F9" s="159">
        <v>6104</v>
      </c>
      <c r="G9" s="157">
        <f t="shared" ref="G9:G13" si="0">+F9/$F$7</f>
        <v>0.48684000638060299</v>
      </c>
      <c r="H9" s="159"/>
      <c r="I9" s="157"/>
      <c r="J9" s="159"/>
      <c r="K9" s="158"/>
    </row>
    <row r="10" spans="1:11" ht="15.5">
      <c r="A10" s="139" t="s">
        <v>120</v>
      </c>
      <c r="B10" s="140">
        <v>402047</v>
      </c>
      <c r="C10" s="137"/>
      <c r="E10" s="153" t="s">
        <v>124</v>
      </c>
      <c r="F10" s="159">
        <v>830</v>
      </c>
      <c r="G10" s="157">
        <f t="shared" si="0"/>
        <v>6.6198755782421445E-2</v>
      </c>
      <c r="H10" s="159"/>
      <c r="I10" s="157"/>
      <c r="J10" s="159"/>
      <c r="K10" s="158"/>
    </row>
    <row r="11" spans="1:11" ht="15.5">
      <c r="A11" s="139" t="s">
        <v>121</v>
      </c>
      <c r="B11" s="136">
        <f>+B9-B10</f>
        <v>2375809</v>
      </c>
      <c r="C11" s="137"/>
      <c r="E11" s="153" t="s">
        <v>74</v>
      </c>
      <c r="F11" s="159">
        <v>5274</v>
      </c>
      <c r="G11" s="157">
        <f t="shared" si="0"/>
        <v>0.42064125059818153</v>
      </c>
      <c r="H11" s="159"/>
      <c r="I11" s="157"/>
      <c r="J11" s="159"/>
      <c r="K11" s="158"/>
    </row>
    <row r="12" spans="1:11" ht="15.5">
      <c r="A12" s="139" t="s">
        <v>33</v>
      </c>
      <c r="B12" s="140">
        <v>4389335</v>
      </c>
      <c r="C12" s="137"/>
      <c r="E12" s="316" t="s">
        <v>127</v>
      </c>
      <c r="F12" s="159">
        <v>3050</v>
      </c>
      <c r="G12" s="157">
        <f t="shared" si="0"/>
        <v>0.24326048811612697</v>
      </c>
      <c r="H12" s="159"/>
      <c r="I12" s="157"/>
      <c r="J12" s="159"/>
      <c r="K12" s="158"/>
    </row>
    <row r="13" spans="1:11" ht="16" thickBot="1">
      <c r="A13" s="139" t="s">
        <v>122</v>
      </c>
      <c r="B13" s="136">
        <f>+B11+B12</f>
        <v>6765144</v>
      </c>
      <c r="C13" s="137"/>
      <c r="E13" s="156" t="s">
        <v>75</v>
      </c>
      <c r="F13" s="160">
        <v>2224</v>
      </c>
      <c r="G13" s="161">
        <f t="shared" si="0"/>
        <v>0.17738076248205456</v>
      </c>
      <c r="H13" s="160"/>
      <c r="I13" s="161"/>
      <c r="J13" s="160"/>
      <c r="K13" s="162"/>
    </row>
    <row r="14" spans="1:11" ht="15.5">
      <c r="A14" s="313" t="s">
        <v>147</v>
      </c>
      <c r="B14" s="140">
        <v>611611</v>
      </c>
      <c r="C14" s="137"/>
    </row>
    <row r="15" spans="1:11" ht="15.5">
      <c r="A15" s="139" t="s">
        <v>123</v>
      </c>
      <c r="B15" s="136">
        <f>+B13+B14</f>
        <v>7376755</v>
      </c>
      <c r="C15" s="137"/>
    </row>
    <row r="16" spans="1:11" ht="15.5">
      <c r="A16" s="314" t="s">
        <v>148</v>
      </c>
      <c r="B16" s="140">
        <v>758840</v>
      </c>
      <c r="C16" s="141">
        <f>+B15-B16</f>
        <v>6617915</v>
      </c>
    </row>
    <row r="17" spans="1:3" ht="15.5">
      <c r="A17" s="144" t="s">
        <v>73</v>
      </c>
      <c r="B17" s="145"/>
      <c r="C17" s="146">
        <f>+C5-C16</f>
        <v>5851492</v>
      </c>
    </row>
    <row r="18" spans="1:3" ht="15.5">
      <c r="A18" s="133" t="s">
        <v>124</v>
      </c>
      <c r="B18" s="142"/>
      <c r="C18" s="137">
        <v>961314</v>
      </c>
    </row>
    <row r="19" spans="1:3" ht="15.5">
      <c r="A19" s="147" t="s">
        <v>74</v>
      </c>
      <c r="B19" s="148"/>
      <c r="C19" s="149">
        <f>+C17-C18</f>
        <v>4890178</v>
      </c>
    </row>
    <row r="20" spans="1:3" ht="15.5">
      <c r="A20" s="315" t="s">
        <v>125</v>
      </c>
      <c r="B20" s="143"/>
      <c r="C20" s="141">
        <v>3387241</v>
      </c>
    </row>
    <row r="21" spans="1:3" ht="15.5">
      <c r="A21" s="144" t="s">
        <v>75</v>
      </c>
      <c r="B21" s="145"/>
      <c r="C21" s="146">
        <f>+C19-C20</f>
        <v>1502937</v>
      </c>
    </row>
    <row r="22" spans="1:3" ht="15.5">
      <c r="A22" s="132" t="s">
        <v>112</v>
      </c>
      <c r="B22" s="140"/>
      <c r="C22" s="141">
        <v>496260</v>
      </c>
    </row>
    <row r="23" spans="1:3" ht="15.5">
      <c r="A23" s="144" t="s">
        <v>113</v>
      </c>
      <c r="B23" s="145"/>
      <c r="C23" s="146">
        <f>+C21-C22</f>
        <v>1006677</v>
      </c>
    </row>
    <row r="24" spans="1:3" ht="15.5">
      <c r="A24" s="132" t="s">
        <v>114</v>
      </c>
      <c r="B24" s="140"/>
      <c r="C24" s="141">
        <v>216412</v>
      </c>
    </row>
    <row r="25" spans="1:3" ht="16" thickBot="1">
      <c r="A25" s="150" t="s">
        <v>115</v>
      </c>
      <c r="B25" s="151"/>
      <c r="C25" s="152">
        <f>+C23-C24</f>
        <v>790265</v>
      </c>
    </row>
    <row r="26" spans="1:3">
      <c r="A26" s="128"/>
      <c r="B26" s="128"/>
      <c r="C26" s="1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zoomScale="88" zoomScaleNormal="88" workbookViewId="0">
      <selection activeCell="D20" sqref="D20"/>
    </sheetView>
  </sheetViews>
  <sheetFormatPr defaultColWidth="9.08984375" defaultRowHeight="14.5"/>
  <cols>
    <col min="1" max="1" width="19" style="100" customWidth="1"/>
    <col min="2" max="11" width="12.26953125" style="100" customWidth="1"/>
    <col min="12" max="16384" width="9.08984375" style="100"/>
  </cols>
  <sheetData>
    <row r="1" spans="1:11" ht="23.5">
      <c r="A1" s="126" t="s">
        <v>110</v>
      </c>
    </row>
    <row r="2" spans="1:11" ht="18.5">
      <c r="A2" s="129" t="s">
        <v>129</v>
      </c>
    </row>
    <row r="4" spans="1:11" ht="16" thickBot="1">
      <c r="A4" s="293" t="s">
        <v>149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</row>
    <row r="5" spans="1:11" ht="30.5" thickTop="1">
      <c r="A5" s="294" t="s">
        <v>0</v>
      </c>
      <c r="B5" s="295"/>
      <c r="C5" s="191" t="s">
        <v>1</v>
      </c>
      <c r="D5" s="191" t="s">
        <v>2</v>
      </c>
      <c r="E5" s="191" t="s">
        <v>3</v>
      </c>
      <c r="F5" s="191" t="s">
        <v>4</v>
      </c>
      <c r="G5" s="206" t="s">
        <v>133</v>
      </c>
      <c r="H5" s="205" t="s">
        <v>134</v>
      </c>
      <c r="I5" s="205" t="s">
        <v>135</v>
      </c>
      <c r="J5" s="191" t="s">
        <v>5</v>
      </c>
      <c r="K5" s="192" t="s">
        <v>6</v>
      </c>
    </row>
    <row r="6" spans="1:11" ht="15">
      <c r="A6" s="182" t="s">
        <v>7</v>
      </c>
      <c r="B6" s="172" t="s">
        <v>8</v>
      </c>
      <c r="C6" s="173">
        <v>12000</v>
      </c>
      <c r="D6" s="173">
        <v>8000</v>
      </c>
      <c r="E6" s="173">
        <v>5000</v>
      </c>
      <c r="F6" s="174">
        <f t="shared" ref="F6:F13" si="0">SUM(C6:E6)</f>
        <v>25000</v>
      </c>
      <c r="G6" s="173">
        <v>1000</v>
      </c>
      <c r="H6" s="173">
        <v>1000</v>
      </c>
      <c r="I6" s="173">
        <v>1000</v>
      </c>
      <c r="J6" s="174">
        <f t="shared" ref="J6:J13" si="1">SUM(G6:I6)</f>
        <v>3000</v>
      </c>
      <c r="K6" s="175">
        <f>+F6+J6</f>
        <v>28000</v>
      </c>
    </row>
    <row r="7" spans="1:11" ht="15">
      <c r="A7" s="183"/>
      <c r="B7" s="176" t="s">
        <v>9</v>
      </c>
      <c r="C7" s="177">
        <v>8669</v>
      </c>
      <c r="D7" s="177">
        <v>5835</v>
      </c>
      <c r="E7" s="177">
        <v>6162</v>
      </c>
      <c r="F7" s="178">
        <f t="shared" si="0"/>
        <v>20666</v>
      </c>
      <c r="G7" s="177">
        <v>1145</v>
      </c>
      <c r="H7" s="177">
        <v>1098</v>
      </c>
      <c r="I7" s="177">
        <v>1092</v>
      </c>
      <c r="J7" s="178">
        <f t="shared" si="1"/>
        <v>3335</v>
      </c>
      <c r="K7" s="179">
        <f t="shared" ref="K7:K13" si="2">+J7+F7</f>
        <v>24001</v>
      </c>
    </row>
    <row r="8" spans="1:11" ht="15">
      <c r="A8" s="184" t="s">
        <v>10</v>
      </c>
      <c r="B8" s="163" t="s">
        <v>8</v>
      </c>
      <c r="C8" s="164">
        <v>9000</v>
      </c>
      <c r="D8" s="164">
        <v>3000</v>
      </c>
      <c r="E8" s="164">
        <v>3000</v>
      </c>
      <c r="F8" s="174">
        <f t="shared" si="0"/>
        <v>15000</v>
      </c>
      <c r="G8" s="164">
        <v>1200</v>
      </c>
      <c r="H8" s="164">
        <v>1200</v>
      </c>
      <c r="I8" s="164">
        <v>2600</v>
      </c>
      <c r="J8" s="174">
        <f t="shared" si="1"/>
        <v>5000</v>
      </c>
      <c r="K8" s="165">
        <f t="shared" si="2"/>
        <v>20000</v>
      </c>
    </row>
    <row r="9" spans="1:11" ht="15">
      <c r="A9" s="184"/>
      <c r="B9" s="163" t="s">
        <v>9</v>
      </c>
      <c r="C9" s="164">
        <v>8403</v>
      </c>
      <c r="D9" s="164">
        <v>3132</v>
      </c>
      <c r="E9" s="164">
        <v>6413</v>
      </c>
      <c r="F9" s="178">
        <f t="shared" si="0"/>
        <v>17948</v>
      </c>
      <c r="G9" s="164">
        <v>1640</v>
      </c>
      <c r="H9" s="164">
        <v>1428</v>
      </c>
      <c r="I9" s="164">
        <v>2975</v>
      </c>
      <c r="J9" s="178">
        <f t="shared" si="1"/>
        <v>6043</v>
      </c>
      <c r="K9" s="165">
        <f t="shared" si="2"/>
        <v>23991</v>
      </c>
    </row>
    <row r="10" spans="1:11" ht="15">
      <c r="A10" s="182" t="s">
        <v>11</v>
      </c>
      <c r="B10" s="172" t="s">
        <v>8</v>
      </c>
      <c r="C10" s="173">
        <v>2000</v>
      </c>
      <c r="D10" s="173">
        <v>4000</v>
      </c>
      <c r="E10" s="173">
        <v>2000</v>
      </c>
      <c r="F10" s="174">
        <f t="shared" si="0"/>
        <v>8000</v>
      </c>
      <c r="G10" s="173">
        <v>1000</v>
      </c>
      <c r="H10" s="180">
        <v>200</v>
      </c>
      <c r="I10" s="180">
        <v>800</v>
      </c>
      <c r="J10" s="174">
        <f t="shared" si="1"/>
        <v>2000</v>
      </c>
      <c r="K10" s="175">
        <f t="shared" si="2"/>
        <v>10000</v>
      </c>
    </row>
    <row r="11" spans="1:11" ht="15">
      <c r="A11" s="183"/>
      <c r="B11" s="176" t="s">
        <v>9</v>
      </c>
      <c r="C11" s="177">
        <v>2692</v>
      </c>
      <c r="D11" s="177">
        <v>4397</v>
      </c>
      <c r="E11" s="177">
        <v>2684</v>
      </c>
      <c r="F11" s="178">
        <f t="shared" si="0"/>
        <v>9773</v>
      </c>
      <c r="G11" s="177">
        <v>1058</v>
      </c>
      <c r="H11" s="181">
        <v>229</v>
      </c>
      <c r="I11" s="181">
        <v>952</v>
      </c>
      <c r="J11" s="178">
        <f t="shared" si="1"/>
        <v>2239</v>
      </c>
      <c r="K11" s="179">
        <f t="shared" si="2"/>
        <v>12012</v>
      </c>
    </row>
    <row r="12" spans="1:11" ht="15">
      <c r="A12" s="184" t="s">
        <v>12</v>
      </c>
      <c r="B12" s="163" t="s">
        <v>8</v>
      </c>
      <c r="C12" s="164">
        <v>3000</v>
      </c>
      <c r="D12" s="164">
        <v>5000</v>
      </c>
      <c r="E12" s="164">
        <v>3000</v>
      </c>
      <c r="F12" s="174">
        <f t="shared" si="0"/>
        <v>11000</v>
      </c>
      <c r="G12" s="166">
        <v>500</v>
      </c>
      <c r="H12" s="164">
        <v>1000</v>
      </c>
      <c r="I12" s="166">
        <v>500</v>
      </c>
      <c r="J12" s="174">
        <f t="shared" si="1"/>
        <v>2000</v>
      </c>
      <c r="K12" s="165">
        <f t="shared" si="2"/>
        <v>13000</v>
      </c>
    </row>
    <row r="13" spans="1:11" ht="15.5" thickBot="1">
      <c r="A13" s="185"/>
      <c r="B13" s="167" t="s">
        <v>9</v>
      </c>
      <c r="C13" s="168">
        <v>2390</v>
      </c>
      <c r="D13" s="168">
        <v>4914</v>
      </c>
      <c r="E13" s="168">
        <v>3136</v>
      </c>
      <c r="F13" s="169">
        <f t="shared" si="0"/>
        <v>10440</v>
      </c>
      <c r="G13" s="170">
        <v>312</v>
      </c>
      <c r="H13" s="170">
        <v>716</v>
      </c>
      <c r="I13" s="170">
        <v>528</v>
      </c>
      <c r="J13" s="169">
        <f t="shared" si="1"/>
        <v>1556</v>
      </c>
      <c r="K13" s="171">
        <f t="shared" si="2"/>
        <v>11996</v>
      </c>
    </row>
    <row r="15" spans="1:11" s="104" customFormat="1" ht="16" thickBot="1">
      <c r="A15" s="201" t="s">
        <v>132</v>
      </c>
      <c r="B15" s="202"/>
      <c r="C15" s="202"/>
      <c r="D15" s="202"/>
      <c r="E15" s="202"/>
      <c r="F15" s="202"/>
      <c r="G15" s="202"/>
      <c r="H15" s="202"/>
      <c r="I15" s="202"/>
    </row>
    <row r="16" spans="1:11" s="104" customFormat="1" ht="32.5" thickTop="1">
      <c r="A16" s="203" t="s">
        <v>0</v>
      </c>
      <c r="B16" s="204"/>
      <c r="C16" s="205" t="s">
        <v>1</v>
      </c>
      <c r="D16" s="206" t="s">
        <v>2</v>
      </c>
      <c r="E16" s="205" t="s">
        <v>3</v>
      </c>
      <c r="F16" s="206" t="s">
        <v>133</v>
      </c>
      <c r="G16" s="205" t="s">
        <v>134</v>
      </c>
      <c r="H16" s="205" t="s">
        <v>135</v>
      </c>
      <c r="I16" s="207" t="s">
        <v>6</v>
      </c>
      <c r="J16" s="4" t="s">
        <v>143</v>
      </c>
    </row>
    <row r="17" spans="1:9" s="104" customFormat="1" ht="15.5">
      <c r="A17" s="208"/>
      <c r="B17" s="209" t="s">
        <v>76</v>
      </c>
      <c r="C17" s="210">
        <f t="shared" ref="C17:H17" si="3">C18*C19</f>
        <v>1040280</v>
      </c>
      <c r="D17" s="211">
        <f t="shared" si="3"/>
        <v>700200</v>
      </c>
      <c r="E17" s="210">
        <f t="shared" si="3"/>
        <v>680284.8</v>
      </c>
      <c r="F17" s="211">
        <f t="shared" si="3"/>
        <v>129385</v>
      </c>
      <c r="G17" s="210">
        <f t="shared" si="3"/>
        <v>121878</v>
      </c>
      <c r="H17" s="210">
        <f t="shared" si="3"/>
        <v>125580</v>
      </c>
      <c r="I17" s="212">
        <f>SUM(C17:H17)</f>
        <v>2797607.8</v>
      </c>
    </row>
    <row r="18" spans="1:9" s="104" customFormat="1" ht="15.5">
      <c r="A18" s="213" t="s">
        <v>136</v>
      </c>
      <c r="B18" s="214" t="s">
        <v>77</v>
      </c>
      <c r="C18" s="215">
        <v>8669</v>
      </c>
      <c r="D18" s="216">
        <v>5835</v>
      </c>
      <c r="E18" s="215">
        <v>6162</v>
      </c>
      <c r="F18" s="216">
        <v>1145</v>
      </c>
      <c r="G18" s="215">
        <v>1098</v>
      </c>
      <c r="H18" s="215">
        <v>1092</v>
      </c>
      <c r="I18" s="217">
        <f>SUM(C18:H18)</f>
        <v>24001</v>
      </c>
    </row>
    <row r="19" spans="1:9" s="104" customFormat="1" ht="15.5">
      <c r="A19" s="218"/>
      <c r="B19" s="219" t="s">
        <v>78</v>
      </c>
      <c r="C19" s="220">
        <v>120</v>
      </c>
      <c r="D19" s="221">
        <v>120</v>
      </c>
      <c r="E19" s="220">
        <v>110.4</v>
      </c>
      <c r="F19" s="221">
        <v>113</v>
      </c>
      <c r="G19" s="220">
        <v>111</v>
      </c>
      <c r="H19" s="220">
        <v>115</v>
      </c>
      <c r="I19" s="222">
        <v>116.6</v>
      </c>
    </row>
    <row r="20" spans="1:9" s="104" customFormat="1" ht="15.5">
      <c r="A20" s="223"/>
      <c r="B20" s="214" t="s">
        <v>76</v>
      </c>
      <c r="C20" s="215">
        <f t="shared" ref="C20:H20" si="4">C21*C22</f>
        <v>1008360</v>
      </c>
      <c r="D20" s="216">
        <f t="shared" si="4"/>
        <v>375840</v>
      </c>
      <c r="E20" s="215">
        <f t="shared" si="4"/>
        <v>707995.20000000007</v>
      </c>
      <c r="F20" s="216">
        <f t="shared" si="4"/>
        <v>188600</v>
      </c>
      <c r="G20" s="215">
        <f t="shared" si="4"/>
        <v>158508</v>
      </c>
      <c r="H20" s="215">
        <f t="shared" si="4"/>
        <v>327250</v>
      </c>
      <c r="I20" s="212">
        <f>SUM(C20:H20)</f>
        <v>2766553.2</v>
      </c>
    </row>
    <row r="21" spans="1:9" s="104" customFormat="1" ht="15.5">
      <c r="A21" s="213" t="s">
        <v>137</v>
      </c>
      <c r="B21" s="214" t="s">
        <v>77</v>
      </c>
      <c r="C21" s="215">
        <v>8403</v>
      </c>
      <c r="D21" s="216">
        <v>3132</v>
      </c>
      <c r="E21" s="215">
        <v>6413</v>
      </c>
      <c r="F21" s="216">
        <v>1640</v>
      </c>
      <c r="G21" s="215">
        <v>1428</v>
      </c>
      <c r="H21" s="215">
        <v>2975</v>
      </c>
      <c r="I21" s="217">
        <f>SUM(C21:H21)</f>
        <v>23991</v>
      </c>
    </row>
    <row r="22" spans="1:9" s="104" customFormat="1" ht="15.5">
      <c r="A22" s="224"/>
      <c r="B22" s="214" t="s">
        <v>78</v>
      </c>
      <c r="C22" s="225">
        <v>120</v>
      </c>
      <c r="D22" s="226">
        <v>120</v>
      </c>
      <c r="E22" s="225">
        <v>110.4</v>
      </c>
      <c r="F22" s="226">
        <v>115</v>
      </c>
      <c r="G22" s="225">
        <v>111</v>
      </c>
      <c r="H22" s="225">
        <v>110</v>
      </c>
      <c r="I22" s="227">
        <v>115.3</v>
      </c>
    </row>
    <row r="23" spans="1:9" s="104" customFormat="1" ht="15.5">
      <c r="A23" s="208"/>
      <c r="B23" s="209" t="s">
        <v>76</v>
      </c>
      <c r="C23" s="210">
        <f t="shared" ref="C23:H23" si="5">C25*C24</f>
        <v>538400</v>
      </c>
      <c r="D23" s="211">
        <f t="shared" si="5"/>
        <v>879400</v>
      </c>
      <c r="E23" s="210">
        <f t="shared" si="5"/>
        <v>493856</v>
      </c>
      <c r="F23" s="211">
        <f t="shared" si="5"/>
        <v>211600</v>
      </c>
      <c r="G23" s="210">
        <f t="shared" si="5"/>
        <v>45113</v>
      </c>
      <c r="H23" s="210">
        <f t="shared" si="5"/>
        <v>171360</v>
      </c>
      <c r="I23" s="212">
        <f>SUM(C23:H23)</f>
        <v>2339729</v>
      </c>
    </row>
    <row r="24" spans="1:9" s="104" customFormat="1" ht="15.5">
      <c r="A24" s="213" t="s">
        <v>138</v>
      </c>
      <c r="B24" s="214" t="s">
        <v>77</v>
      </c>
      <c r="C24" s="215">
        <v>2692</v>
      </c>
      <c r="D24" s="216">
        <v>4397</v>
      </c>
      <c r="E24" s="215">
        <v>2684</v>
      </c>
      <c r="F24" s="216">
        <v>1058</v>
      </c>
      <c r="G24" s="225">
        <v>229</v>
      </c>
      <c r="H24" s="225">
        <v>952</v>
      </c>
      <c r="I24" s="217">
        <f>SUM(C24:H24)</f>
        <v>12012</v>
      </c>
    </row>
    <row r="25" spans="1:9" s="104" customFormat="1" ht="15.5">
      <c r="A25" s="218"/>
      <c r="B25" s="219" t="s">
        <v>78</v>
      </c>
      <c r="C25" s="220">
        <v>200</v>
      </c>
      <c r="D25" s="221">
        <v>200</v>
      </c>
      <c r="E25" s="220">
        <v>184</v>
      </c>
      <c r="F25" s="221">
        <v>200</v>
      </c>
      <c r="G25" s="220">
        <v>197</v>
      </c>
      <c r="H25" s="220">
        <v>180</v>
      </c>
      <c r="I25" s="222">
        <v>194.8</v>
      </c>
    </row>
    <row r="26" spans="1:9" s="104" customFormat="1" ht="15.5">
      <c r="A26" s="224"/>
      <c r="B26" s="214" t="s">
        <v>76</v>
      </c>
      <c r="C26" s="215">
        <f t="shared" ref="C26:H26" si="6">C27*C28</f>
        <v>932100</v>
      </c>
      <c r="D26" s="216">
        <f t="shared" si="6"/>
        <v>1916460</v>
      </c>
      <c r="E26" s="215">
        <f t="shared" si="6"/>
        <v>1125196.8</v>
      </c>
      <c r="F26" s="216">
        <f t="shared" si="6"/>
        <v>121680</v>
      </c>
      <c r="G26" s="215">
        <f t="shared" si="6"/>
        <v>272080</v>
      </c>
      <c r="H26" s="215">
        <f t="shared" si="6"/>
        <v>198000</v>
      </c>
      <c r="I26" s="212">
        <f>SUM(C26:H26)</f>
        <v>4565516.8</v>
      </c>
    </row>
    <row r="27" spans="1:9" s="104" customFormat="1" ht="15.5">
      <c r="A27" s="213" t="s">
        <v>139</v>
      </c>
      <c r="B27" s="214" t="s">
        <v>77</v>
      </c>
      <c r="C27" s="215">
        <v>2390</v>
      </c>
      <c r="D27" s="216">
        <v>4914</v>
      </c>
      <c r="E27" s="215">
        <v>3136</v>
      </c>
      <c r="F27" s="226">
        <v>312</v>
      </c>
      <c r="G27" s="225">
        <v>716</v>
      </c>
      <c r="H27" s="225">
        <v>528</v>
      </c>
      <c r="I27" s="217">
        <f>SUM(C27:H27)</f>
        <v>11996</v>
      </c>
    </row>
    <row r="28" spans="1:9" s="104" customFormat="1" ht="15.5">
      <c r="A28" s="218"/>
      <c r="B28" s="219" t="s">
        <v>78</v>
      </c>
      <c r="C28" s="220">
        <v>390</v>
      </c>
      <c r="D28" s="221">
        <v>390</v>
      </c>
      <c r="E28" s="220">
        <v>358.8</v>
      </c>
      <c r="F28" s="221">
        <v>390</v>
      </c>
      <c r="G28" s="220">
        <v>380</v>
      </c>
      <c r="H28" s="220">
        <v>375</v>
      </c>
      <c r="I28" s="222">
        <v>380.6</v>
      </c>
    </row>
    <row r="29" spans="1:9" s="104" customFormat="1" ht="16" thickBot="1">
      <c r="A29" s="228" t="s">
        <v>79</v>
      </c>
      <c r="B29" s="229"/>
      <c r="C29" s="230">
        <f t="shared" ref="C29:I29" si="7">C17+C20+C23+C26</f>
        <v>3519140</v>
      </c>
      <c r="D29" s="231">
        <f t="shared" si="7"/>
        <v>3871900</v>
      </c>
      <c r="E29" s="230">
        <f t="shared" si="7"/>
        <v>3007332.8</v>
      </c>
      <c r="F29" s="231">
        <f t="shared" si="7"/>
        <v>651265</v>
      </c>
      <c r="G29" s="230">
        <f t="shared" si="7"/>
        <v>597579</v>
      </c>
      <c r="H29" s="230">
        <f t="shared" si="7"/>
        <v>822190</v>
      </c>
      <c r="I29" s="232">
        <f t="shared" si="7"/>
        <v>12469406.800000001</v>
      </c>
    </row>
    <row r="30" spans="1:9" s="104" customFormat="1" ht="15" thickTop="1"/>
    <row r="31" spans="1:9" ht="16" thickBot="1">
      <c r="A31" s="233" t="s">
        <v>142</v>
      </c>
      <c r="B31" s="202"/>
      <c r="C31" s="202"/>
      <c r="D31" s="202"/>
      <c r="E31" s="202"/>
    </row>
    <row r="32" spans="1:9" ht="19" thickTop="1">
      <c r="A32" s="234" t="s">
        <v>140</v>
      </c>
      <c r="B32" s="235" t="s">
        <v>22</v>
      </c>
      <c r="C32" s="235" t="s">
        <v>23</v>
      </c>
      <c r="D32" s="235" t="s">
        <v>24</v>
      </c>
      <c r="E32" s="236" t="s">
        <v>25</v>
      </c>
      <c r="F32" s="4" t="s">
        <v>143</v>
      </c>
    </row>
    <row r="33" spans="1:5" ht="15.5">
      <c r="A33" s="237" t="s">
        <v>26</v>
      </c>
      <c r="B33" s="238"/>
      <c r="C33" s="238"/>
      <c r="D33" s="238"/>
      <c r="E33" s="239"/>
    </row>
    <row r="34" spans="1:5" ht="15.5">
      <c r="A34" s="240" t="s">
        <v>27</v>
      </c>
      <c r="B34" s="241">
        <v>9.6</v>
      </c>
      <c r="C34" s="241">
        <v>9.6</v>
      </c>
      <c r="D34" s="241">
        <v>9.6</v>
      </c>
      <c r="E34" s="242">
        <v>38.5</v>
      </c>
    </row>
    <row r="35" spans="1:5" ht="15.5">
      <c r="A35" s="240" t="s">
        <v>28</v>
      </c>
      <c r="B35" s="241">
        <v>0.2</v>
      </c>
      <c r="C35" s="241">
        <v>0.2</v>
      </c>
      <c r="D35" s="241">
        <v>0.2</v>
      </c>
      <c r="E35" s="242">
        <v>0.75</v>
      </c>
    </row>
    <row r="36" spans="1:5" ht="15.5">
      <c r="A36" s="240" t="s">
        <v>29</v>
      </c>
      <c r="B36" s="241">
        <v>0.2</v>
      </c>
      <c r="C36" s="241">
        <v>0.2</v>
      </c>
      <c r="D36" s="241">
        <v>0.2</v>
      </c>
      <c r="E36" s="242">
        <v>0.75</v>
      </c>
    </row>
    <row r="37" spans="1:5" ht="15.5">
      <c r="A37" s="243" t="s">
        <v>30</v>
      </c>
      <c r="B37" s="244">
        <f>SUM(B34:B36)</f>
        <v>9.9999999999999982</v>
      </c>
      <c r="C37" s="244">
        <f>SUM(C34:C36)</f>
        <v>9.9999999999999982</v>
      </c>
      <c r="D37" s="244">
        <f>SUM(D34:D36)</f>
        <v>9.9999999999999982</v>
      </c>
      <c r="E37" s="245">
        <f>SUM(E34:E36)</f>
        <v>40</v>
      </c>
    </row>
    <row r="38" spans="1:5" ht="15.5">
      <c r="A38" s="240" t="s">
        <v>27</v>
      </c>
      <c r="B38" s="241">
        <v>9.35</v>
      </c>
      <c r="C38" s="241">
        <v>18.7</v>
      </c>
      <c r="D38" s="241">
        <v>28.05</v>
      </c>
      <c r="E38" s="242">
        <v>9.35</v>
      </c>
    </row>
    <row r="39" spans="1:5" ht="15.5">
      <c r="A39" s="240" t="s">
        <v>31</v>
      </c>
      <c r="B39" s="241">
        <v>0.45</v>
      </c>
      <c r="C39" s="241">
        <v>0.9</v>
      </c>
      <c r="D39" s="241">
        <v>1.4</v>
      </c>
      <c r="E39" s="242">
        <v>0.45</v>
      </c>
    </row>
    <row r="40" spans="1:5" ht="15.5">
      <c r="A40" s="240" t="s">
        <v>29</v>
      </c>
      <c r="B40" s="241">
        <v>0.2</v>
      </c>
      <c r="C40" s="241">
        <v>0.4</v>
      </c>
      <c r="D40" s="241">
        <v>0.55000000000000004</v>
      </c>
      <c r="E40" s="242">
        <v>0.2</v>
      </c>
    </row>
    <row r="41" spans="1:5" ht="15.5">
      <c r="A41" s="243" t="s">
        <v>32</v>
      </c>
      <c r="B41" s="244">
        <f>SUM(B38:B40)</f>
        <v>9.9999999999999982</v>
      </c>
      <c r="C41" s="244">
        <f>SUM(C38:C40)</f>
        <v>19.999999999999996</v>
      </c>
      <c r="D41" s="244">
        <f>SUM(D38:D40)</f>
        <v>30</v>
      </c>
      <c r="E41" s="245">
        <f>SUM(E38:E40)</f>
        <v>9.9999999999999982</v>
      </c>
    </row>
    <row r="42" spans="1:5" ht="15.5">
      <c r="A42" s="243" t="s">
        <v>141</v>
      </c>
      <c r="B42" s="244">
        <f>B37+B41</f>
        <v>19.999999999999996</v>
      </c>
      <c r="C42" s="244">
        <f>C37+C41</f>
        <v>29.999999999999993</v>
      </c>
      <c r="D42" s="244">
        <f>D37+D41</f>
        <v>40</v>
      </c>
      <c r="E42" s="245">
        <f>E37+E41</f>
        <v>50</v>
      </c>
    </row>
    <row r="43" spans="1:5" ht="15.5">
      <c r="A43" s="246" t="s">
        <v>33</v>
      </c>
      <c r="B43" s="247"/>
      <c r="C43" s="247"/>
      <c r="D43" s="247"/>
      <c r="E43" s="248"/>
    </row>
    <row r="44" spans="1:5" ht="15.5">
      <c r="A44" s="240" t="s">
        <v>34</v>
      </c>
      <c r="B44" s="241">
        <v>15</v>
      </c>
      <c r="C44" s="241">
        <v>7.5</v>
      </c>
      <c r="D44" s="241">
        <v>30</v>
      </c>
      <c r="E44" s="242">
        <v>67.5</v>
      </c>
    </row>
    <row r="45" spans="1:5" ht="15.5">
      <c r="A45" s="240" t="s">
        <v>35</v>
      </c>
      <c r="B45" s="241">
        <v>5</v>
      </c>
      <c r="C45" s="241">
        <v>2.5</v>
      </c>
      <c r="D45" s="241">
        <v>10</v>
      </c>
      <c r="E45" s="242">
        <v>22.5</v>
      </c>
    </row>
    <row r="46" spans="1:5" ht="15.5">
      <c r="A46" s="243" t="s">
        <v>36</v>
      </c>
      <c r="B46" s="244">
        <f>SUM(B44:B45)</f>
        <v>20</v>
      </c>
      <c r="C46" s="244">
        <f>SUM(C44:C45)</f>
        <v>10</v>
      </c>
      <c r="D46" s="244">
        <f>SUM(D44:D45)</f>
        <v>40</v>
      </c>
      <c r="E46" s="245">
        <f>SUM(E44:E45)</f>
        <v>90</v>
      </c>
    </row>
    <row r="47" spans="1:5" ht="15.5">
      <c r="A47" s="240" t="s">
        <v>34</v>
      </c>
      <c r="B47" s="241">
        <v>16</v>
      </c>
      <c r="C47" s="241">
        <v>32</v>
      </c>
      <c r="D47" s="241">
        <v>16</v>
      </c>
      <c r="E47" s="242">
        <v>24</v>
      </c>
    </row>
    <row r="48" spans="1:5" ht="15.5">
      <c r="A48" s="240" t="s">
        <v>37</v>
      </c>
      <c r="B48" s="241">
        <v>4</v>
      </c>
      <c r="C48" s="241">
        <v>8</v>
      </c>
      <c r="D48" s="241">
        <v>4</v>
      </c>
      <c r="E48" s="242">
        <v>6</v>
      </c>
    </row>
    <row r="49" spans="1:5" ht="15.5">
      <c r="A49" s="243" t="s">
        <v>38</v>
      </c>
      <c r="B49" s="244">
        <f>SUM(B47:B48)</f>
        <v>20</v>
      </c>
      <c r="C49" s="244">
        <f>SUM(C47:C48)</f>
        <v>40</v>
      </c>
      <c r="D49" s="244">
        <f>SUM(D47:D48)</f>
        <v>20</v>
      </c>
      <c r="E49" s="245">
        <f>SUM(E47:E48)</f>
        <v>30</v>
      </c>
    </row>
    <row r="50" spans="1:5" ht="15.5">
      <c r="A50" s="243" t="s">
        <v>39</v>
      </c>
      <c r="B50" s="244">
        <f>B49+B46</f>
        <v>40</v>
      </c>
      <c r="C50" s="244">
        <f>C49+C46</f>
        <v>50</v>
      </c>
      <c r="D50" s="244">
        <f>D49+D46</f>
        <v>60</v>
      </c>
      <c r="E50" s="245">
        <f>E49+E46</f>
        <v>120</v>
      </c>
    </row>
    <row r="51" spans="1:5" ht="16" thickBot="1">
      <c r="A51" s="249" t="s">
        <v>40</v>
      </c>
      <c r="B51" s="250">
        <f>B50+B42</f>
        <v>60</v>
      </c>
      <c r="C51" s="250">
        <f>C50+C42</f>
        <v>80</v>
      </c>
      <c r="D51" s="250">
        <f>D50+D42</f>
        <v>100</v>
      </c>
      <c r="E51" s="251">
        <f>E50+E42</f>
        <v>170</v>
      </c>
    </row>
    <row r="52" spans="1:5" ht="15" thickTop="1"/>
  </sheetData>
  <mergeCells count="2">
    <mergeCell ref="A4:K4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0F7DF-6D02-4BD7-9084-D6CED02674B9}">
  <dimension ref="A1:BJ15"/>
  <sheetViews>
    <sheetView workbookViewId="0">
      <selection activeCell="C19" sqref="C19"/>
    </sheetView>
  </sheetViews>
  <sheetFormatPr defaultRowHeight="14.5"/>
  <cols>
    <col min="1" max="1" width="25.54296875" customWidth="1"/>
    <col min="2" max="5" width="10.6328125" customWidth="1"/>
    <col min="6" max="6" width="17.54296875" customWidth="1"/>
  </cols>
  <sheetData>
    <row r="1" spans="1:62" s="100" customFormat="1" ht="23.5">
      <c r="A1" s="126" t="s">
        <v>110</v>
      </c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</row>
    <row r="2" spans="1:62" s="100" customFormat="1" ht="18.5">
      <c r="A2" s="129" t="s">
        <v>129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4" spans="1:62" s="100" customFormat="1" ht="15.5" customHeight="1">
      <c r="A4" t="s">
        <v>145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</row>
    <row r="5" spans="1:62" s="100" customFormat="1" ht="15">
      <c r="A5" s="255"/>
      <c r="B5" s="296" t="s">
        <v>13</v>
      </c>
      <c r="C5" s="297"/>
      <c r="D5" s="298" t="s">
        <v>14</v>
      </c>
      <c r="E5" s="298"/>
      <c r="F5" s="256" t="s">
        <v>15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s="100" customFormat="1" ht="15.5">
      <c r="A6" s="257"/>
      <c r="B6" s="258" t="s">
        <v>16</v>
      </c>
      <c r="C6" s="259" t="s">
        <v>17</v>
      </c>
      <c r="D6" s="260" t="s">
        <v>16</v>
      </c>
      <c r="E6" s="261" t="s">
        <v>17</v>
      </c>
      <c r="F6" s="262" t="s">
        <v>16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</row>
    <row r="7" spans="1:62" s="100" customFormat="1" ht="15">
      <c r="A7" s="107" t="s">
        <v>18</v>
      </c>
      <c r="B7" s="105">
        <v>4090</v>
      </c>
      <c r="C7" s="108">
        <v>0.32</v>
      </c>
      <c r="D7" s="109">
        <v>0</v>
      </c>
      <c r="E7" s="110">
        <v>0</v>
      </c>
      <c r="F7" s="101">
        <v>4090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</row>
    <row r="8" spans="1:62" s="100" customFormat="1" ht="15">
      <c r="A8" s="107" t="s">
        <v>19</v>
      </c>
      <c r="B8" s="105">
        <v>4070</v>
      </c>
      <c r="C8" s="111">
        <v>0.32</v>
      </c>
      <c r="D8" s="112">
        <v>0</v>
      </c>
      <c r="E8" s="110">
        <v>0</v>
      </c>
      <c r="F8" s="101">
        <v>4070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</row>
    <row r="9" spans="1:62" s="100" customFormat="1" ht="15">
      <c r="A9" s="107" t="s">
        <v>20</v>
      </c>
      <c r="B9" s="105">
        <v>2530</v>
      </c>
      <c r="C9" s="111">
        <v>0.2</v>
      </c>
      <c r="D9" s="112">
        <v>202</v>
      </c>
      <c r="E9" s="110">
        <v>0.08</v>
      </c>
      <c r="F9" s="101">
        <v>2328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s="100" customFormat="1" ht="15">
      <c r="A10" s="113" t="s">
        <v>21</v>
      </c>
      <c r="B10" s="114">
        <v>10690</v>
      </c>
      <c r="C10" s="115">
        <v>0.83</v>
      </c>
      <c r="D10" s="116">
        <v>202</v>
      </c>
      <c r="E10" s="117">
        <v>1.9E-2</v>
      </c>
      <c r="F10" s="118">
        <v>10488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</row>
    <row r="11" spans="1:62" s="100" customFormat="1" ht="15">
      <c r="A11" s="107" t="s">
        <v>133</v>
      </c>
      <c r="B11" s="106">
        <v>659</v>
      </c>
      <c r="C11" s="111">
        <v>0.05</v>
      </c>
      <c r="D11" s="112">
        <v>16</v>
      </c>
      <c r="E11" s="110">
        <v>2.4E-2</v>
      </c>
      <c r="F11" s="102">
        <v>643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</row>
    <row r="12" spans="1:62" s="100" customFormat="1" ht="15">
      <c r="A12" s="107" t="s">
        <v>134</v>
      </c>
      <c r="B12" s="106">
        <v>694</v>
      </c>
      <c r="C12" s="111">
        <v>0.05</v>
      </c>
      <c r="D12" s="112">
        <v>35</v>
      </c>
      <c r="E12" s="110">
        <v>0.05</v>
      </c>
      <c r="F12" s="102">
        <v>659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</row>
    <row r="13" spans="1:62" s="100" customFormat="1" ht="15">
      <c r="A13" s="107" t="s">
        <v>135</v>
      </c>
      <c r="B13" s="106">
        <v>787</v>
      </c>
      <c r="C13" s="111">
        <v>0.06</v>
      </c>
      <c r="D13" s="112">
        <v>39</v>
      </c>
      <c r="E13" s="110">
        <v>0.05</v>
      </c>
      <c r="F13" s="102">
        <v>748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</row>
    <row r="14" spans="1:62" s="100" customFormat="1" ht="15">
      <c r="A14" s="119" t="s">
        <v>5</v>
      </c>
      <c r="B14" s="114">
        <v>2140</v>
      </c>
      <c r="C14" s="115">
        <v>0.17</v>
      </c>
      <c r="D14" s="116">
        <v>90</v>
      </c>
      <c r="E14" s="117">
        <v>4.2000000000000003E-2</v>
      </c>
      <c r="F14" s="118">
        <v>2050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</row>
    <row r="15" spans="1:62" s="100" customFormat="1" ht="15">
      <c r="A15" s="120" t="s">
        <v>6</v>
      </c>
      <c r="B15" s="121">
        <v>12830</v>
      </c>
      <c r="C15" s="122">
        <v>1</v>
      </c>
      <c r="D15" s="123">
        <v>292</v>
      </c>
      <c r="E15" s="124">
        <v>2.3E-2</v>
      </c>
      <c r="F15" s="125">
        <v>12538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</row>
  </sheetData>
  <mergeCells count="2">
    <mergeCell ref="B5:C5"/>
    <mergeCell ref="D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F9933-0EBC-4D5F-80E5-0C686317B016}">
  <dimension ref="A1:G13"/>
  <sheetViews>
    <sheetView workbookViewId="0">
      <selection activeCell="F2" sqref="F2"/>
    </sheetView>
  </sheetViews>
  <sheetFormatPr defaultColWidth="9.1796875" defaultRowHeight="14.5"/>
  <cols>
    <col min="1" max="1" width="32.08984375" style="104" customWidth="1"/>
    <col min="2" max="7" width="9.36328125" style="104" customWidth="1"/>
    <col min="8" max="16384" width="9.1796875" style="104"/>
  </cols>
  <sheetData>
    <row r="1" spans="1:7" ht="23.5">
      <c r="A1" s="126" t="s">
        <v>110</v>
      </c>
    </row>
    <row r="2" spans="1:7" ht="18.5">
      <c r="A2" s="129" t="s">
        <v>129</v>
      </c>
      <c r="B2" s="127"/>
      <c r="C2" s="128"/>
    </row>
    <row r="3" spans="1:7">
      <c r="B3" s="127"/>
      <c r="C3" s="128"/>
    </row>
    <row r="4" spans="1:7" ht="19" thickBot="1">
      <c r="A4" s="254" t="s">
        <v>150</v>
      </c>
    </row>
    <row r="5" spans="1:7">
      <c r="A5" s="188"/>
      <c r="B5" s="189" t="s">
        <v>8</v>
      </c>
      <c r="C5" s="189"/>
      <c r="D5" s="189" t="s">
        <v>43</v>
      </c>
      <c r="E5" s="189"/>
      <c r="F5" s="189" t="s">
        <v>44</v>
      </c>
      <c r="G5" s="190"/>
    </row>
    <row r="6" spans="1:7">
      <c r="A6" s="153"/>
      <c r="B6" s="154" t="s">
        <v>46</v>
      </c>
      <c r="C6" s="154" t="s">
        <v>128</v>
      </c>
      <c r="D6" s="154" t="s">
        <v>46</v>
      </c>
      <c r="E6" s="154" t="s">
        <v>128</v>
      </c>
      <c r="F6" s="154" t="s">
        <v>46</v>
      </c>
      <c r="G6" s="155" t="s">
        <v>45</v>
      </c>
    </row>
    <row r="7" spans="1:7">
      <c r="A7" s="153" t="s">
        <v>71</v>
      </c>
      <c r="B7" s="159"/>
      <c r="C7" s="157"/>
      <c r="D7" s="159"/>
      <c r="E7" s="157"/>
      <c r="F7" s="159"/>
      <c r="G7" s="186"/>
    </row>
    <row r="8" spans="1:7">
      <c r="A8" s="153" t="s">
        <v>72</v>
      </c>
      <c r="B8" s="159"/>
      <c r="C8" s="157"/>
      <c r="D8" s="159"/>
      <c r="E8" s="157"/>
      <c r="F8" s="159"/>
      <c r="G8" s="186"/>
    </row>
    <row r="9" spans="1:7">
      <c r="A9" s="153" t="s">
        <v>73</v>
      </c>
      <c r="B9" s="159"/>
      <c r="C9" s="157"/>
      <c r="D9" s="159"/>
      <c r="E9" s="157"/>
      <c r="F9" s="159"/>
      <c r="G9" s="186"/>
    </row>
    <row r="10" spans="1:7">
      <c r="A10" s="153" t="s">
        <v>124</v>
      </c>
      <c r="B10" s="159"/>
      <c r="C10" s="157"/>
      <c r="D10" s="159"/>
      <c r="E10" s="157"/>
      <c r="F10" s="159"/>
      <c r="G10" s="186"/>
    </row>
    <row r="11" spans="1:7">
      <c r="A11" s="153" t="s">
        <v>74</v>
      </c>
      <c r="B11" s="159"/>
      <c r="C11" s="157"/>
      <c r="D11" s="159"/>
      <c r="E11" s="157"/>
      <c r="F11" s="159"/>
      <c r="G11" s="186"/>
    </row>
    <row r="12" spans="1:7">
      <c r="A12" s="153" t="s">
        <v>127</v>
      </c>
      <c r="B12" s="159"/>
      <c r="C12" s="157"/>
      <c r="D12" s="159"/>
      <c r="E12" s="157"/>
      <c r="F12" s="159"/>
      <c r="G12" s="186"/>
    </row>
    <row r="13" spans="1:7" ht="15" thickBot="1">
      <c r="A13" s="156" t="s">
        <v>75</v>
      </c>
      <c r="B13" s="160"/>
      <c r="C13" s="161"/>
      <c r="D13" s="160"/>
      <c r="E13" s="161"/>
      <c r="F13" s="160"/>
      <c r="G13" s="18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zoomScale="84" zoomScaleNormal="84" workbookViewId="0"/>
  </sheetViews>
  <sheetFormatPr defaultColWidth="9.08984375" defaultRowHeight="15.5"/>
  <cols>
    <col min="1" max="1" width="12.26953125" style="193" customWidth="1"/>
    <col min="2" max="8" width="14.81640625" style="193" customWidth="1"/>
    <col min="18" max="16384" width="9.08984375" style="193"/>
  </cols>
  <sheetData>
    <row r="1" spans="1:17" customFormat="1" ht="23.5">
      <c r="A1" s="126" t="s">
        <v>110</v>
      </c>
    </row>
    <row r="2" spans="1:17" customFormat="1" ht="18.5">
      <c r="A2" s="129" t="s">
        <v>129</v>
      </c>
    </row>
    <row r="3" spans="1:17" customFormat="1" ht="18.5">
      <c r="A3" s="129"/>
    </row>
    <row r="4" spans="1:17" customFormat="1" ht="19" thickBot="1">
      <c r="A4" s="254" t="s">
        <v>144</v>
      </c>
    </row>
    <row r="5" spans="1:17" s="100" customFormat="1" ht="15">
      <c r="A5" s="266"/>
      <c r="B5" s="264" t="s">
        <v>80</v>
      </c>
      <c r="C5" s="264"/>
      <c r="D5" s="264"/>
      <c r="E5" s="264"/>
      <c r="F5" s="264"/>
      <c r="G5" s="264" t="s">
        <v>73</v>
      </c>
      <c r="H5" s="265"/>
      <c r="I5"/>
      <c r="J5"/>
      <c r="K5"/>
      <c r="L5"/>
      <c r="M5"/>
      <c r="N5"/>
      <c r="O5"/>
      <c r="P5"/>
      <c r="Q5"/>
    </row>
    <row r="6" spans="1:17" s="100" customFormat="1" ht="45">
      <c r="A6" s="194" t="s">
        <v>0</v>
      </c>
      <c r="B6" s="263" t="s">
        <v>81</v>
      </c>
      <c r="C6" s="263" t="s">
        <v>83</v>
      </c>
      <c r="D6" s="263" t="s">
        <v>130</v>
      </c>
      <c r="E6" s="263" t="s">
        <v>131</v>
      </c>
      <c r="F6" s="263" t="s">
        <v>82</v>
      </c>
      <c r="G6" s="263" t="s">
        <v>85</v>
      </c>
      <c r="H6" s="267" t="s">
        <v>84</v>
      </c>
      <c r="I6"/>
      <c r="J6"/>
      <c r="K6"/>
      <c r="L6"/>
      <c r="M6"/>
      <c r="N6"/>
      <c r="O6"/>
      <c r="P6"/>
      <c r="Q6"/>
    </row>
    <row r="7" spans="1:17" s="100" customFormat="1" ht="15">
      <c r="A7" s="182" t="s">
        <v>7</v>
      </c>
      <c r="B7" s="173"/>
      <c r="C7" s="173"/>
      <c r="D7" s="173"/>
      <c r="E7" s="198"/>
      <c r="F7" s="252"/>
      <c r="G7" s="173"/>
      <c r="H7" s="268"/>
      <c r="I7"/>
      <c r="J7"/>
      <c r="K7"/>
      <c r="L7"/>
      <c r="M7"/>
      <c r="N7"/>
      <c r="O7"/>
      <c r="P7"/>
      <c r="Q7"/>
    </row>
    <row r="8" spans="1:17" s="100" customFormat="1" ht="15">
      <c r="A8" s="182" t="s">
        <v>10</v>
      </c>
      <c r="B8" s="173"/>
      <c r="C8" s="173"/>
      <c r="D8" s="173"/>
      <c r="E8" s="198"/>
      <c r="F8" s="252"/>
      <c r="G8" s="173"/>
      <c r="H8" s="268"/>
      <c r="I8"/>
      <c r="J8"/>
      <c r="K8"/>
      <c r="L8"/>
      <c r="M8"/>
      <c r="N8"/>
      <c r="O8"/>
      <c r="P8"/>
      <c r="Q8"/>
    </row>
    <row r="9" spans="1:17" s="100" customFormat="1" ht="15">
      <c r="A9" s="195" t="s">
        <v>11</v>
      </c>
      <c r="B9" s="196"/>
      <c r="C9" s="196"/>
      <c r="D9" s="173"/>
      <c r="E9" s="198"/>
      <c r="F9" s="253"/>
      <c r="G9" s="197"/>
      <c r="H9" s="269"/>
      <c r="I9"/>
      <c r="J9"/>
      <c r="K9"/>
      <c r="L9"/>
      <c r="M9"/>
      <c r="N9"/>
      <c r="O9"/>
      <c r="P9"/>
      <c r="Q9"/>
    </row>
    <row r="10" spans="1:17" s="100" customFormat="1" thickBot="1">
      <c r="A10" s="185" t="s">
        <v>12</v>
      </c>
      <c r="B10" s="168"/>
      <c r="C10" s="168"/>
      <c r="D10" s="200"/>
      <c r="E10" s="199"/>
      <c r="F10" s="170"/>
      <c r="G10" s="170"/>
      <c r="H10" s="270"/>
      <c r="I10"/>
      <c r="J10"/>
      <c r="K10"/>
      <c r="L10"/>
      <c r="M10"/>
      <c r="N10"/>
      <c r="O10"/>
      <c r="P10"/>
      <c r="Q10"/>
    </row>
    <row r="11" spans="1:17" customFormat="1" ht="18.5">
      <c r="A11" s="129"/>
    </row>
    <row r="12" spans="1:17" customFormat="1" ht="18.5">
      <c r="A12" s="254"/>
    </row>
    <row r="13" spans="1:17" customFormat="1" ht="18.5">
      <c r="A13" s="129"/>
    </row>
    <row r="14" spans="1:17" customFormat="1" ht="18.5">
      <c r="A14" s="254"/>
    </row>
    <row r="15" spans="1:17" customFormat="1" ht="18.5">
      <c r="A15" s="254"/>
    </row>
    <row r="16" spans="1:17" customFormat="1" ht="18.5">
      <c r="A16" s="254"/>
    </row>
    <row r="17" spans="1:1" customFormat="1" ht="18.5">
      <c r="A17" s="254"/>
    </row>
    <row r="18" spans="1:1" customFormat="1" ht="18.5">
      <c r="A18" s="254"/>
    </row>
    <row r="19" spans="1:1" customFormat="1" ht="18.5">
      <c r="A19" s="254"/>
    </row>
    <row r="20" spans="1:1" customFormat="1" ht="18.5">
      <c r="A20" s="254"/>
    </row>
    <row r="21" spans="1:1" customFormat="1" ht="18.5">
      <c r="A21" s="254"/>
    </row>
    <row r="22" spans="1:1" customFormat="1" ht="18.5">
      <c r="A22" s="254"/>
    </row>
    <row r="23" spans="1:1" customFormat="1" ht="18.5">
      <c r="A23" s="254"/>
    </row>
    <row r="24" spans="1:1" customFormat="1" ht="18.5">
      <c r="A24" s="254"/>
    </row>
    <row r="25" spans="1:1" customFormat="1" ht="18.5">
      <c r="A25" s="254"/>
    </row>
    <row r="26" spans="1:1" customFormat="1" ht="18.5">
      <c r="A26" s="254"/>
    </row>
    <row r="27" spans="1:1" customFormat="1" ht="18.5">
      <c r="A27" s="254"/>
    </row>
    <row r="28" spans="1:1" customFormat="1" ht="18.5">
      <c r="A28" s="254"/>
    </row>
    <row r="29" spans="1:1" customFormat="1" ht="18.5">
      <c r="A29" s="254"/>
    </row>
    <row r="30" spans="1:1" customFormat="1" ht="18.5">
      <c r="A30" s="254"/>
    </row>
    <row r="31" spans="1:1" customFormat="1" ht="18.5">
      <c r="A31" s="254"/>
    </row>
    <row r="32" spans="1:1" customFormat="1" ht="18.5">
      <c r="A32" s="254"/>
    </row>
    <row r="33" spans="1:1" customFormat="1" ht="18.5">
      <c r="A33" s="254"/>
    </row>
    <row r="34" spans="1:1" customFormat="1" ht="18.5">
      <c r="A34" s="254"/>
    </row>
    <row r="35" spans="1:1" customFormat="1" ht="18.5">
      <c r="A35" s="254"/>
    </row>
    <row r="36" spans="1:1" customFormat="1" ht="18.5">
      <c r="A36" s="254"/>
    </row>
    <row r="37" spans="1:1" customFormat="1" ht="18.5">
      <c r="A37" s="254"/>
    </row>
    <row r="38" spans="1:1" customFormat="1" ht="18.5">
      <c r="A38" s="254"/>
    </row>
    <row r="39" spans="1:1" customFormat="1" ht="18.5">
      <c r="A39" s="254"/>
    </row>
    <row r="40" spans="1:1" customFormat="1" ht="18.5">
      <c r="A40" s="254"/>
    </row>
    <row r="41" spans="1:1" customFormat="1" ht="18.5">
      <c r="A41" s="254"/>
    </row>
    <row r="42" spans="1:1" customFormat="1" ht="18.5">
      <c r="A42" s="254"/>
    </row>
    <row r="43" spans="1:1" customFormat="1" ht="18.5">
      <c r="A43" s="254"/>
    </row>
    <row r="44" spans="1:1" customFormat="1" ht="18.5">
      <c r="A44" s="254"/>
    </row>
    <row r="45" spans="1:1" customFormat="1" ht="18.5">
      <c r="A45" s="254"/>
    </row>
    <row r="46" spans="1:1" customFormat="1" ht="18.5">
      <c r="A46" s="254"/>
    </row>
    <row r="47" spans="1:1" customFormat="1" ht="18.5">
      <c r="A47" s="254"/>
    </row>
    <row r="48" spans="1:1" customFormat="1" ht="18.5">
      <c r="A48" s="25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2796-736A-4867-8A02-56105696BCDE}">
  <dimension ref="A1:H15"/>
  <sheetViews>
    <sheetView zoomScale="72" zoomScaleNormal="72" workbookViewId="0"/>
  </sheetViews>
  <sheetFormatPr defaultRowHeight="14.5"/>
  <cols>
    <col min="1" max="1" width="19.81640625" customWidth="1"/>
    <col min="2" max="8" width="16.7265625" customWidth="1"/>
  </cols>
  <sheetData>
    <row r="1" spans="1:8" ht="23.5">
      <c r="A1" s="126" t="s">
        <v>110</v>
      </c>
    </row>
    <row r="2" spans="1:8" ht="18.5">
      <c r="A2" s="129" t="s">
        <v>129</v>
      </c>
    </row>
    <row r="3" spans="1:8" ht="18.5">
      <c r="A3" s="129"/>
    </row>
    <row r="4" spans="1:8" ht="19" thickBot="1">
      <c r="A4" s="254" t="s">
        <v>146</v>
      </c>
    </row>
    <row r="5" spans="1:8">
      <c r="A5" s="271"/>
      <c r="B5" s="299" t="s">
        <v>90</v>
      </c>
      <c r="C5" s="300"/>
      <c r="D5" s="300"/>
      <c r="E5" s="301"/>
      <c r="F5" s="302" t="s">
        <v>73</v>
      </c>
      <c r="G5" s="302"/>
      <c r="H5" s="303"/>
    </row>
    <row r="6" spans="1:8" ht="43.5">
      <c r="A6" s="278" t="s">
        <v>86</v>
      </c>
      <c r="B6" s="279" t="s">
        <v>91</v>
      </c>
      <c r="C6" s="279" t="s">
        <v>92</v>
      </c>
      <c r="D6" s="279" t="s">
        <v>93</v>
      </c>
      <c r="E6" s="279" t="s">
        <v>88</v>
      </c>
      <c r="F6" s="279" t="s">
        <v>94</v>
      </c>
      <c r="G6" s="279" t="s">
        <v>89</v>
      </c>
      <c r="H6" s="280" t="s">
        <v>95</v>
      </c>
    </row>
    <row r="7" spans="1:8">
      <c r="A7" s="272" t="s">
        <v>18</v>
      </c>
      <c r="B7" s="281"/>
      <c r="C7" s="281"/>
      <c r="D7" s="281"/>
      <c r="E7" s="282"/>
      <c r="F7" s="281"/>
      <c r="G7" s="281"/>
      <c r="H7" s="273"/>
    </row>
    <row r="8" spans="1:8">
      <c r="A8" s="272" t="s">
        <v>19</v>
      </c>
      <c r="B8" s="283"/>
      <c r="C8" s="283"/>
      <c r="D8" s="283"/>
      <c r="E8" s="284"/>
      <c r="F8" s="283"/>
      <c r="G8" s="283"/>
      <c r="H8" s="273"/>
    </row>
    <row r="9" spans="1:8">
      <c r="A9" s="291" t="s">
        <v>20</v>
      </c>
      <c r="B9" s="283"/>
      <c r="C9" s="283"/>
      <c r="D9" s="283"/>
      <c r="E9" s="286"/>
      <c r="F9" s="283"/>
      <c r="G9" s="283"/>
      <c r="H9" s="273"/>
    </row>
    <row r="10" spans="1:8">
      <c r="A10" s="292" t="str">
        <f>+'Tabel 4'!A10</f>
        <v>I alt hjemmemarked</v>
      </c>
      <c r="B10" s="285"/>
      <c r="C10" s="285"/>
      <c r="D10" s="285"/>
      <c r="E10" s="286"/>
      <c r="F10" s="285"/>
      <c r="G10" s="285"/>
      <c r="H10" s="275"/>
    </row>
    <row r="11" spans="1:8">
      <c r="A11" s="291" t="str">
        <f>+'Tabel 4'!A11</f>
        <v>Tyskland</v>
      </c>
      <c r="B11" s="283"/>
      <c r="C11" s="283"/>
      <c r="D11" s="283"/>
      <c r="E11" s="284"/>
      <c r="F11" s="283"/>
      <c r="G11" s="283"/>
      <c r="H11" s="273"/>
    </row>
    <row r="12" spans="1:8">
      <c r="A12" s="291" t="str">
        <f>+'Tabel 4'!A12</f>
        <v>Holland</v>
      </c>
      <c r="B12" s="283"/>
      <c r="C12" s="283"/>
      <c r="D12" s="283"/>
      <c r="E12" s="284"/>
      <c r="F12" s="283"/>
      <c r="G12" s="283"/>
      <c r="H12" s="273"/>
    </row>
    <row r="13" spans="1:8">
      <c r="A13" s="291" t="str">
        <f>+'Tabel 4'!A13</f>
        <v>Belgien</v>
      </c>
      <c r="B13" s="283"/>
      <c r="C13" s="283"/>
      <c r="D13" s="283"/>
      <c r="E13" s="284"/>
      <c r="F13" s="283"/>
      <c r="G13" s="283"/>
      <c r="H13" s="273"/>
    </row>
    <row r="14" spans="1:8">
      <c r="A14" s="274" t="str">
        <f>+'Tabel 4'!A14</f>
        <v>I alt eksport</v>
      </c>
      <c r="B14" s="285"/>
      <c r="C14" s="285"/>
      <c r="D14" s="285"/>
      <c r="E14" s="287"/>
      <c r="F14" s="285"/>
      <c r="G14" s="288"/>
      <c r="H14" s="275"/>
    </row>
    <row r="15" spans="1:8" ht="15" thickBot="1">
      <c r="A15" s="276" t="s">
        <v>87</v>
      </c>
      <c r="B15" s="289"/>
      <c r="C15" s="289"/>
      <c r="D15" s="289"/>
      <c r="E15" s="290"/>
      <c r="F15" s="289"/>
      <c r="G15" s="289"/>
      <c r="H15" s="277"/>
    </row>
  </sheetData>
  <mergeCells count="2">
    <mergeCell ref="B5:E5"/>
    <mergeCell ref="F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showGridLines="0" workbookViewId="0">
      <pane xSplit="1" ySplit="6" topLeftCell="B7" activePane="bottomRight" state="frozenSplit"/>
      <selection pane="topRight" activeCell="B1" sqref="B1"/>
      <selection pane="bottomLeft" activeCell="A7" sqref="A7"/>
      <selection pane="bottomRight"/>
    </sheetView>
  </sheetViews>
  <sheetFormatPr defaultColWidth="8.81640625" defaultRowHeight="13"/>
  <cols>
    <col min="1" max="1" width="41.36328125" style="2" customWidth="1"/>
    <col min="2" max="2" width="12.36328125" style="14" customWidth="1"/>
    <col min="3" max="3" width="12.36328125" style="64" customWidth="1"/>
    <col min="4" max="9" width="12.36328125" style="14" customWidth="1"/>
    <col min="10" max="256" width="8.81640625" style="2"/>
    <col min="257" max="257" width="38" style="2" customWidth="1"/>
    <col min="258" max="258" width="8.81640625" style="2"/>
    <col min="259" max="259" width="9.08984375" style="2" bestFit="1" customWidth="1"/>
    <col min="260" max="260" width="9.36328125" style="2" bestFit="1" customWidth="1"/>
    <col min="261" max="262" width="8.81640625" style="2"/>
    <col min="263" max="263" width="9.08984375" style="2" bestFit="1" customWidth="1"/>
    <col min="264" max="264" width="8.81640625" style="2"/>
    <col min="265" max="265" width="10" style="2" bestFit="1" customWidth="1"/>
    <col min="266" max="512" width="8.81640625" style="2"/>
    <col min="513" max="513" width="38" style="2" customWidth="1"/>
    <col min="514" max="514" width="8.81640625" style="2"/>
    <col min="515" max="515" width="9.08984375" style="2" bestFit="1" customWidth="1"/>
    <col min="516" max="516" width="9.36328125" style="2" bestFit="1" customWidth="1"/>
    <col min="517" max="518" width="8.81640625" style="2"/>
    <col min="519" max="519" width="9.08984375" style="2" bestFit="1" customWidth="1"/>
    <col min="520" max="520" width="8.81640625" style="2"/>
    <col min="521" max="521" width="10" style="2" bestFit="1" customWidth="1"/>
    <col min="522" max="768" width="8.81640625" style="2"/>
    <col min="769" max="769" width="38" style="2" customWidth="1"/>
    <col min="770" max="770" width="8.81640625" style="2"/>
    <col min="771" max="771" width="9.08984375" style="2" bestFit="1" customWidth="1"/>
    <col min="772" max="772" width="9.36328125" style="2" bestFit="1" customWidth="1"/>
    <col min="773" max="774" width="8.81640625" style="2"/>
    <col min="775" max="775" width="9.08984375" style="2" bestFit="1" customWidth="1"/>
    <col min="776" max="776" width="8.81640625" style="2"/>
    <col min="777" max="777" width="10" style="2" bestFit="1" customWidth="1"/>
    <col min="778" max="1024" width="8.81640625" style="2"/>
    <col min="1025" max="1025" width="38" style="2" customWidth="1"/>
    <col min="1026" max="1026" width="8.81640625" style="2"/>
    <col min="1027" max="1027" width="9.08984375" style="2" bestFit="1" customWidth="1"/>
    <col min="1028" max="1028" width="9.36328125" style="2" bestFit="1" customWidth="1"/>
    <col min="1029" max="1030" width="8.81640625" style="2"/>
    <col min="1031" max="1031" width="9.08984375" style="2" bestFit="1" customWidth="1"/>
    <col min="1032" max="1032" width="8.81640625" style="2"/>
    <col min="1033" max="1033" width="10" style="2" bestFit="1" customWidth="1"/>
    <col min="1034" max="1280" width="8.81640625" style="2"/>
    <col min="1281" max="1281" width="38" style="2" customWidth="1"/>
    <col min="1282" max="1282" width="8.81640625" style="2"/>
    <col min="1283" max="1283" width="9.08984375" style="2" bestFit="1" customWidth="1"/>
    <col min="1284" max="1284" width="9.36328125" style="2" bestFit="1" customWidth="1"/>
    <col min="1285" max="1286" width="8.81640625" style="2"/>
    <col min="1287" max="1287" width="9.08984375" style="2" bestFit="1" customWidth="1"/>
    <col min="1288" max="1288" width="8.81640625" style="2"/>
    <col min="1289" max="1289" width="10" style="2" bestFit="1" customWidth="1"/>
    <col min="1290" max="1536" width="8.81640625" style="2"/>
    <col min="1537" max="1537" width="38" style="2" customWidth="1"/>
    <col min="1538" max="1538" width="8.81640625" style="2"/>
    <col min="1539" max="1539" width="9.08984375" style="2" bestFit="1" customWidth="1"/>
    <col min="1540" max="1540" width="9.36328125" style="2" bestFit="1" customWidth="1"/>
    <col min="1541" max="1542" width="8.81640625" style="2"/>
    <col min="1543" max="1543" width="9.08984375" style="2" bestFit="1" customWidth="1"/>
    <col min="1544" max="1544" width="8.81640625" style="2"/>
    <col min="1545" max="1545" width="10" style="2" bestFit="1" customWidth="1"/>
    <col min="1546" max="1792" width="8.81640625" style="2"/>
    <col min="1793" max="1793" width="38" style="2" customWidth="1"/>
    <col min="1794" max="1794" width="8.81640625" style="2"/>
    <col min="1795" max="1795" width="9.08984375" style="2" bestFit="1" customWidth="1"/>
    <col min="1796" max="1796" width="9.36328125" style="2" bestFit="1" customWidth="1"/>
    <col min="1797" max="1798" width="8.81640625" style="2"/>
    <col min="1799" max="1799" width="9.08984375" style="2" bestFit="1" customWidth="1"/>
    <col min="1800" max="1800" width="8.81640625" style="2"/>
    <col min="1801" max="1801" width="10" style="2" bestFit="1" customWidth="1"/>
    <col min="1802" max="2048" width="8.81640625" style="2"/>
    <col min="2049" max="2049" width="38" style="2" customWidth="1"/>
    <col min="2050" max="2050" width="8.81640625" style="2"/>
    <col min="2051" max="2051" width="9.08984375" style="2" bestFit="1" customWidth="1"/>
    <col min="2052" max="2052" width="9.36328125" style="2" bestFit="1" customWidth="1"/>
    <col min="2053" max="2054" width="8.81640625" style="2"/>
    <col min="2055" max="2055" width="9.08984375" style="2" bestFit="1" customWidth="1"/>
    <col min="2056" max="2056" width="8.81640625" style="2"/>
    <col min="2057" max="2057" width="10" style="2" bestFit="1" customWidth="1"/>
    <col min="2058" max="2304" width="8.81640625" style="2"/>
    <col min="2305" max="2305" width="38" style="2" customWidth="1"/>
    <col min="2306" max="2306" width="8.81640625" style="2"/>
    <col min="2307" max="2307" width="9.08984375" style="2" bestFit="1" customWidth="1"/>
    <col min="2308" max="2308" width="9.36328125" style="2" bestFit="1" customWidth="1"/>
    <col min="2309" max="2310" width="8.81640625" style="2"/>
    <col min="2311" max="2311" width="9.08984375" style="2" bestFit="1" customWidth="1"/>
    <col min="2312" max="2312" width="8.81640625" style="2"/>
    <col min="2313" max="2313" width="10" style="2" bestFit="1" customWidth="1"/>
    <col min="2314" max="2560" width="8.81640625" style="2"/>
    <col min="2561" max="2561" width="38" style="2" customWidth="1"/>
    <col min="2562" max="2562" width="8.81640625" style="2"/>
    <col min="2563" max="2563" width="9.08984375" style="2" bestFit="1" customWidth="1"/>
    <col min="2564" max="2564" width="9.36328125" style="2" bestFit="1" customWidth="1"/>
    <col min="2565" max="2566" width="8.81640625" style="2"/>
    <col min="2567" max="2567" width="9.08984375" style="2" bestFit="1" customWidth="1"/>
    <col min="2568" max="2568" width="8.81640625" style="2"/>
    <col min="2569" max="2569" width="10" style="2" bestFit="1" customWidth="1"/>
    <col min="2570" max="2816" width="8.81640625" style="2"/>
    <col min="2817" max="2817" width="38" style="2" customWidth="1"/>
    <col min="2818" max="2818" width="8.81640625" style="2"/>
    <col min="2819" max="2819" width="9.08984375" style="2" bestFit="1" customWidth="1"/>
    <col min="2820" max="2820" width="9.36328125" style="2" bestFit="1" customWidth="1"/>
    <col min="2821" max="2822" width="8.81640625" style="2"/>
    <col min="2823" max="2823" width="9.08984375" style="2" bestFit="1" customWidth="1"/>
    <col min="2824" max="2824" width="8.81640625" style="2"/>
    <col min="2825" max="2825" width="10" style="2" bestFit="1" customWidth="1"/>
    <col min="2826" max="3072" width="8.81640625" style="2"/>
    <col min="3073" max="3073" width="38" style="2" customWidth="1"/>
    <col min="3074" max="3074" width="8.81640625" style="2"/>
    <col min="3075" max="3075" width="9.08984375" style="2" bestFit="1" customWidth="1"/>
    <col min="3076" max="3076" width="9.36328125" style="2" bestFit="1" customWidth="1"/>
    <col min="3077" max="3078" width="8.81640625" style="2"/>
    <col min="3079" max="3079" width="9.08984375" style="2" bestFit="1" customWidth="1"/>
    <col min="3080" max="3080" width="8.81640625" style="2"/>
    <col min="3081" max="3081" width="10" style="2" bestFit="1" customWidth="1"/>
    <col min="3082" max="3328" width="8.81640625" style="2"/>
    <col min="3329" max="3329" width="38" style="2" customWidth="1"/>
    <col min="3330" max="3330" width="8.81640625" style="2"/>
    <col min="3331" max="3331" width="9.08984375" style="2" bestFit="1" customWidth="1"/>
    <col min="3332" max="3332" width="9.36328125" style="2" bestFit="1" customWidth="1"/>
    <col min="3333" max="3334" width="8.81640625" style="2"/>
    <col min="3335" max="3335" width="9.08984375" style="2" bestFit="1" customWidth="1"/>
    <col min="3336" max="3336" width="8.81640625" style="2"/>
    <col min="3337" max="3337" width="10" style="2" bestFit="1" customWidth="1"/>
    <col min="3338" max="3584" width="8.81640625" style="2"/>
    <col min="3585" max="3585" width="38" style="2" customWidth="1"/>
    <col min="3586" max="3586" width="8.81640625" style="2"/>
    <col min="3587" max="3587" width="9.08984375" style="2" bestFit="1" customWidth="1"/>
    <col min="3588" max="3588" width="9.36328125" style="2" bestFit="1" customWidth="1"/>
    <col min="3589" max="3590" width="8.81640625" style="2"/>
    <col min="3591" max="3591" width="9.08984375" style="2" bestFit="1" customWidth="1"/>
    <col min="3592" max="3592" width="8.81640625" style="2"/>
    <col min="3593" max="3593" width="10" style="2" bestFit="1" customWidth="1"/>
    <col min="3594" max="3840" width="8.81640625" style="2"/>
    <col min="3841" max="3841" width="38" style="2" customWidth="1"/>
    <col min="3842" max="3842" width="8.81640625" style="2"/>
    <col min="3843" max="3843" width="9.08984375" style="2" bestFit="1" customWidth="1"/>
    <col min="3844" max="3844" width="9.36328125" style="2" bestFit="1" customWidth="1"/>
    <col min="3845" max="3846" width="8.81640625" style="2"/>
    <col min="3847" max="3847" width="9.08984375" style="2" bestFit="1" customWidth="1"/>
    <col min="3848" max="3848" width="8.81640625" style="2"/>
    <col min="3849" max="3849" width="10" style="2" bestFit="1" customWidth="1"/>
    <col min="3850" max="4096" width="8.81640625" style="2"/>
    <col min="4097" max="4097" width="38" style="2" customWidth="1"/>
    <col min="4098" max="4098" width="8.81640625" style="2"/>
    <col min="4099" max="4099" width="9.08984375" style="2" bestFit="1" customWidth="1"/>
    <col min="4100" max="4100" width="9.36328125" style="2" bestFit="1" customWidth="1"/>
    <col min="4101" max="4102" width="8.81640625" style="2"/>
    <col min="4103" max="4103" width="9.08984375" style="2" bestFit="1" customWidth="1"/>
    <col min="4104" max="4104" width="8.81640625" style="2"/>
    <col min="4105" max="4105" width="10" style="2" bestFit="1" customWidth="1"/>
    <col min="4106" max="4352" width="8.81640625" style="2"/>
    <col min="4353" max="4353" width="38" style="2" customWidth="1"/>
    <col min="4354" max="4354" width="8.81640625" style="2"/>
    <col min="4355" max="4355" width="9.08984375" style="2" bestFit="1" customWidth="1"/>
    <col min="4356" max="4356" width="9.36328125" style="2" bestFit="1" customWidth="1"/>
    <col min="4357" max="4358" width="8.81640625" style="2"/>
    <col min="4359" max="4359" width="9.08984375" style="2" bestFit="1" customWidth="1"/>
    <col min="4360" max="4360" width="8.81640625" style="2"/>
    <col min="4361" max="4361" width="10" style="2" bestFit="1" customWidth="1"/>
    <col min="4362" max="4608" width="8.81640625" style="2"/>
    <col min="4609" max="4609" width="38" style="2" customWidth="1"/>
    <col min="4610" max="4610" width="8.81640625" style="2"/>
    <col min="4611" max="4611" width="9.08984375" style="2" bestFit="1" customWidth="1"/>
    <col min="4612" max="4612" width="9.36328125" style="2" bestFit="1" customWidth="1"/>
    <col min="4613" max="4614" width="8.81640625" style="2"/>
    <col min="4615" max="4615" width="9.08984375" style="2" bestFit="1" customWidth="1"/>
    <col min="4616" max="4616" width="8.81640625" style="2"/>
    <col min="4617" max="4617" width="10" style="2" bestFit="1" customWidth="1"/>
    <col min="4618" max="4864" width="8.81640625" style="2"/>
    <col min="4865" max="4865" width="38" style="2" customWidth="1"/>
    <col min="4866" max="4866" width="8.81640625" style="2"/>
    <col min="4867" max="4867" width="9.08984375" style="2" bestFit="1" customWidth="1"/>
    <col min="4868" max="4868" width="9.36328125" style="2" bestFit="1" customWidth="1"/>
    <col min="4869" max="4870" width="8.81640625" style="2"/>
    <col min="4871" max="4871" width="9.08984375" style="2" bestFit="1" customWidth="1"/>
    <col min="4872" max="4872" width="8.81640625" style="2"/>
    <col min="4873" max="4873" width="10" style="2" bestFit="1" customWidth="1"/>
    <col min="4874" max="5120" width="8.81640625" style="2"/>
    <col min="5121" max="5121" width="38" style="2" customWidth="1"/>
    <col min="5122" max="5122" width="8.81640625" style="2"/>
    <col min="5123" max="5123" width="9.08984375" style="2" bestFit="1" customWidth="1"/>
    <col min="5124" max="5124" width="9.36328125" style="2" bestFit="1" customWidth="1"/>
    <col min="5125" max="5126" width="8.81640625" style="2"/>
    <col min="5127" max="5127" width="9.08984375" style="2" bestFit="1" customWidth="1"/>
    <col min="5128" max="5128" width="8.81640625" style="2"/>
    <col min="5129" max="5129" width="10" style="2" bestFit="1" customWidth="1"/>
    <col min="5130" max="5376" width="8.81640625" style="2"/>
    <col min="5377" max="5377" width="38" style="2" customWidth="1"/>
    <col min="5378" max="5378" width="8.81640625" style="2"/>
    <col min="5379" max="5379" width="9.08984375" style="2" bestFit="1" customWidth="1"/>
    <col min="5380" max="5380" width="9.36328125" style="2" bestFit="1" customWidth="1"/>
    <col min="5381" max="5382" width="8.81640625" style="2"/>
    <col min="5383" max="5383" width="9.08984375" style="2" bestFit="1" customWidth="1"/>
    <col min="5384" max="5384" width="8.81640625" style="2"/>
    <col min="5385" max="5385" width="10" style="2" bestFit="1" customWidth="1"/>
    <col min="5386" max="5632" width="8.81640625" style="2"/>
    <col min="5633" max="5633" width="38" style="2" customWidth="1"/>
    <col min="5634" max="5634" width="8.81640625" style="2"/>
    <col min="5635" max="5635" width="9.08984375" style="2" bestFit="1" customWidth="1"/>
    <col min="5636" max="5636" width="9.36328125" style="2" bestFit="1" customWidth="1"/>
    <col min="5637" max="5638" width="8.81640625" style="2"/>
    <col min="5639" max="5639" width="9.08984375" style="2" bestFit="1" customWidth="1"/>
    <col min="5640" max="5640" width="8.81640625" style="2"/>
    <col min="5641" max="5641" width="10" style="2" bestFit="1" customWidth="1"/>
    <col min="5642" max="5888" width="8.81640625" style="2"/>
    <col min="5889" max="5889" width="38" style="2" customWidth="1"/>
    <col min="5890" max="5890" width="8.81640625" style="2"/>
    <col min="5891" max="5891" width="9.08984375" style="2" bestFit="1" customWidth="1"/>
    <col min="5892" max="5892" width="9.36328125" style="2" bestFit="1" customWidth="1"/>
    <col min="5893" max="5894" width="8.81640625" style="2"/>
    <col min="5895" max="5895" width="9.08984375" style="2" bestFit="1" customWidth="1"/>
    <col min="5896" max="5896" width="8.81640625" style="2"/>
    <col min="5897" max="5897" width="10" style="2" bestFit="1" customWidth="1"/>
    <col min="5898" max="6144" width="8.81640625" style="2"/>
    <col min="6145" max="6145" width="38" style="2" customWidth="1"/>
    <col min="6146" max="6146" width="8.81640625" style="2"/>
    <col min="6147" max="6147" width="9.08984375" style="2" bestFit="1" customWidth="1"/>
    <col min="6148" max="6148" width="9.36328125" style="2" bestFit="1" customWidth="1"/>
    <col min="6149" max="6150" width="8.81640625" style="2"/>
    <col min="6151" max="6151" width="9.08984375" style="2" bestFit="1" customWidth="1"/>
    <col min="6152" max="6152" width="8.81640625" style="2"/>
    <col min="6153" max="6153" width="10" style="2" bestFit="1" customWidth="1"/>
    <col min="6154" max="6400" width="8.81640625" style="2"/>
    <col min="6401" max="6401" width="38" style="2" customWidth="1"/>
    <col min="6402" max="6402" width="8.81640625" style="2"/>
    <col min="6403" max="6403" width="9.08984375" style="2" bestFit="1" customWidth="1"/>
    <col min="6404" max="6404" width="9.36328125" style="2" bestFit="1" customWidth="1"/>
    <col min="6405" max="6406" width="8.81640625" style="2"/>
    <col min="6407" max="6407" width="9.08984375" style="2" bestFit="1" customWidth="1"/>
    <col min="6408" max="6408" width="8.81640625" style="2"/>
    <col min="6409" max="6409" width="10" style="2" bestFit="1" customWidth="1"/>
    <col min="6410" max="6656" width="8.81640625" style="2"/>
    <col min="6657" max="6657" width="38" style="2" customWidth="1"/>
    <col min="6658" max="6658" width="8.81640625" style="2"/>
    <col min="6659" max="6659" width="9.08984375" style="2" bestFit="1" customWidth="1"/>
    <col min="6660" max="6660" width="9.36328125" style="2" bestFit="1" customWidth="1"/>
    <col min="6661" max="6662" width="8.81640625" style="2"/>
    <col min="6663" max="6663" width="9.08984375" style="2" bestFit="1" customWidth="1"/>
    <col min="6664" max="6664" width="8.81640625" style="2"/>
    <col min="6665" max="6665" width="10" style="2" bestFit="1" customWidth="1"/>
    <col min="6666" max="6912" width="8.81640625" style="2"/>
    <col min="6913" max="6913" width="38" style="2" customWidth="1"/>
    <col min="6914" max="6914" width="8.81640625" style="2"/>
    <col min="6915" max="6915" width="9.08984375" style="2" bestFit="1" customWidth="1"/>
    <col min="6916" max="6916" width="9.36328125" style="2" bestFit="1" customWidth="1"/>
    <col min="6917" max="6918" width="8.81640625" style="2"/>
    <col min="6919" max="6919" width="9.08984375" style="2" bestFit="1" customWidth="1"/>
    <col min="6920" max="6920" width="8.81640625" style="2"/>
    <col min="6921" max="6921" width="10" style="2" bestFit="1" customWidth="1"/>
    <col min="6922" max="7168" width="8.81640625" style="2"/>
    <col min="7169" max="7169" width="38" style="2" customWidth="1"/>
    <col min="7170" max="7170" width="8.81640625" style="2"/>
    <col min="7171" max="7171" width="9.08984375" style="2" bestFit="1" customWidth="1"/>
    <col min="7172" max="7172" width="9.36328125" style="2" bestFit="1" customWidth="1"/>
    <col min="7173" max="7174" width="8.81640625" style="2"/>
    <col min="7175" max="7175" width="9.08984375" style="2" bestFit="1" customWidth="1"/>
    <col min="7176" max="7176" width="8.81640625" style="2"/>
    <col min="7177" max="7177" width="10" style="2" bestFit="1" customWidth="1"/>
    <col min="7178" max="7424" width="8.81640625" style="2"/>
    <col min="7425" max="7425" width="38" style="2" customWidth="1"/>
    <col min="7426" max="7426" width="8.81640625" style="2"/>
    <col min="7427" max="7427" width="9.08984375" style="2" bestFit="1" customWidth="1"/>
    <col min="7428" max="7428" width="9.36328125" style="2" bestFit="1" customWidth="1"/>
    <col min="7429" max="7430" width="8.81640625" style="2"/>
    <col min="7431" max="7431" width="9.08984375" style="2" bestFit="1" customWidth="1"/>
    <col min="7432" max="7432" width="8.81640625" style="2"/>
    <col min="7433" max="7433" width="10" style="2" bestFit="1" customWidth="1"/>
    <col min="7434" max="7680" width="8.81640625" style="2"/>
    <col min="7681" max="7681" width="38" style="2" customWidth="1"/>
    <col min="7682" max="7682" width="8.81640625" style="2"/>
    <col min="7683" max="7683" width="9.08984375" style="2" bestFit="1" customWidth="1"/>
    <col min="7684" max="7684" width="9.36328125" style="2" bestFit="1" customWidth="1"/>
    <col min="7685" max="7686" width="8.81640625" style="2"/>
    <col min="7687" max="7687" width="9.08984375" style="2" bestFit="1" customWidth="1"/>
    <col min="7688" max="7688" width="8.81640625" style="2"/>
    <col min="7689" max="7689" width="10" style="2" bestFit="1" customWidth="1"/>
    <col min="7690" max="7936" width="8.81640625" style="2"/>
    <col min="7937" max="7937" width="38" style="2" customWidth="1"/>
    <col min="7938" max="7938" width="8.81640625" style="2"/>
    <col min="7939" max="7939" width="9.08984375" style="2" bestFit="1" customWidth="1"/>
    <col min="7940" max="7940" width="9.36328125" style="2" bestFit="1" customWidth="1"/>
    <col min="7941" max="7942" width="8.81640625" style="2"/>
    <col min="7943" max="7943" width="9.08984375" style="2" bestFit="1" customWidth="1"/>
    <col min="7944" max="7944" width="8.81640625" style="2"/>
    <col min="7945" max="7945" width="10" style="2" bestFit="1" customWidth="1"/>
    <col min="7946" max="8192" width="8.81640625" style="2"/>
    <col min="8193" max="8193" width="38" style="2" customWidth="1"/>
    <col min="8194" max="8194" width="8.81640625" style="2"/>
    <col min="8195" max="8195" width="9.08984375" style="2" bestFit="1" customWidth="1"/>
    <col min="8196" max="8196" width="9.36328125" style="2" bestFit="1" customWidth="1"/>
    <col min="8197" max="8198" width="8.81640625" style="2"/>
    <col min="8199" max="8199" width="9.08984375" style="2" bestFit="1" customWidth="1"/>
    <col min="8200" max="8200" width="8.81640625" style="2"/>
    <col min="8201" max="8201" width="10" style="2" bestFit="1" customWidth="1"/>
    <col min="8202" max="8448" width="8.81640625" style="2"/>
    <col min="8449" max="8449" width="38" style="2" customWidth="1"/>
    <col min="8450" max="8450" width="8.81640625" style="2"/>
    <col min="8451" max="8451" width="9.08984375" style="2" bestFit="1" customWidth="1"/>
    <col min="8452" max="8452" width="9.36328125" style="2" bestFit="1" customWidth="1"/>
    <col min="8453" max="8454" width="8.81640625" style="2"/>
    <col min="8455" max="8455" width="9.08984375" style="2" bestFit="1" customWidth="1"/>
    <col min="8456" max="8456" width="8.81640625" style="2"/>
    <col min="8457" max="8457" width="10" style="2" bestFit="1" customWidth="1"/>
    <col min="8458" max="8704" width="8.81640625" style="2"/>
    <col min="8705" max="8705" width="38" style="2" customWidth="1"/>
    <col min="8706" max="8706" width="8.81640625" style="2"/>
    <col min="8707" max="8707" width="9.08984375" style="2" bestFit="1" customWidth="1"/>
    <col min="8708" max="8708" width="9.36328125" style="2" bestFit="1" customWidth="1"/>
    <col min="8709" max="8710" width="8.81640625" style="2"/>
    <col min="8711" max="8711" width="9.08984375" style="2" bestFit="1" customWidth="1"/>
    <col min="8712" max="8712" width="8.81640625" style="2"/>
    <col min="8713" max="8713" width="10" style="2" bestFit="1" customWidth="1"/>
    <col min="8714" max="8960" width="8.81640625" style="2"/>
    <col min="8961" max="8961" width="38" style="2" customWidth="1"/>
    <col min="8962" max="8962" width="8.81640625" style="2"/>
    <col min="8963" max="8963" width="9.08984375" style="2" bestFit="1" customWidth="1"/>
    <col min="8964" max="8964" width="9.36328125" style="2" bestFit="1" customWidth="1"/>
    <col min="8965" max="8966" width="8.81640625" style="2"/>
    <col min="8967" max="8967" width="9.08984375" style="2" bestFit="1" customWidth="1"/>
    <col min="8968" max="8968" width="8.81640625" style="2"/>
    <col min="8969" max="8969" width="10" style="2" bestFit="1" customWidth="1"/>
    <col min="8970" max="9216" width="8.81640625" style="2"/>
    <col min="9217" max="9217" width="38" style="2" customWidth="1"/>
    <col min="9218" max="9218" width="8.81640625" style="2"/>
    <col min="9219" max="9219" width="9.08984375" style="2" bestFit="1" customWidth="1"/>
    <col min="9220" max="9220" width="9.36328125" style="2" bestFit="1" customWidth="1"/>
    <col min="9221" max="9222" width="8.81640625" style="2"/>
    <col min="9223" max="9223" width="9.08984375" style="2" bestFit="1" customWidth="1"/>
    <col min="9224" max="9224" width="8.81640625" style="2"/>
    <col min="9225" max="9225" width="10" style="2" bestFit="1" customWidth="1"/>
    <col min="9226" max="9472" width="8.81640625" style="2"/>
    <col min="9473" max="9473" width="38" style="2" customWidth="1"/>
    <col min="9474" max="9474" width="8.81640625" style="2"/>
    <col min="9475" max="9475" width="9.08984375" style="2" bestFit="1" customWidth="1"/>
    <col min="9476" max="9476" width="9.36328125" style="2" bestFit="1" customWidth="1"/>
    <col min="9477" max="9478" width="8.81640625" style="2"/>
    <col min="9479" max="9479" width="9.08984375" style="2" bestFit="1" customWidth="1"/>
    <col min="9480" max="9480" width="8.81640625" style="2"/>
    <col min="9481" max="9481" width="10" style="2" bestFit="1" customWidth="1"/>
    <col min="9482" max="9728" width="8.81640625" style="2"/>
    <col min="9729" max="9729" width="38" style="2" customWidth="1"/>
    <col min="9730" max="9730" width="8.81640625" style="2"/>
    <col min="9731" max="9731" width="9.08984375" style="2" bestFit="1" customWidth="1"/>
    <col min="9732" max="9732" width="9.36328125" style="2" bestFit="1" customWidth="1"/>
    <col min="9733" max="9734" width="8.81640625" style="2"/>
    <col min="9735" max="9735" width="9.08984375" style="2" bestFit="1" customWidth="1"/>
    <col min="9736" max="9736" width="8.81640625" style="2"/>
    <col min="9737" max="9737" width="10" style="2" bestFit="1" customWidth="1"/>
    <col min="9738" max="9984" width="8.81640625" style="2"/>
    <col min="9985" max="9985" width="38" style="2" customWidth="1"/>
    <col min="9986" max="9986" width="8.81640625" style="2"/>
    <col min="9987" max="9987" width="9.08984375" style="2" bestFit="1" customWidth="1"/>
    <col min="9988" max="9988" width="9.36328125" style="2" bestFit="1" customWidth="1"/>
    <col min="9989" max="9990" width="8.81640625" style="2"/>
    <col min="9991" max="9991" width="9.08984375" style="2" bestFit="1" customWidth="1"/>
    <col min="9992" max="9992" width="8.81640625" style="2"/>
    <col min="9993" max="9993" width="10" style="2" bestFit="1" customWidth="1"/>
    <col min="9994" max="10240" width="8.81640625" style="2"/>
    <col min="10241" max="10241" width="38" style="2" customWidth="1"/>
    <col min="10242" max="10242" width="8.81640625" style="2"/>
    <col min="10243" max="10243" width="9.08984375" style="2" bestFit="1" customWidth="1"/>
    <col min="10244" max="10244" width="9.36328125" style="2" bestFit="1" customWidth="1"/>
    <col min="10245" max="10246" width="8.81640625" style="2"/>
    <col min="10247" max="10247" width="9.08984375" style="2" bestFit="1" customWidth="1"/>
    <col min="10248" max="10248" width="8.81640625" style="2"/>
    <col min="10249" max="10249" width="10" style="2" bestFit="1" customWidth="1"/>
    <col min="10250" max="10496" width="8.81640625" style="2"/>
    <col min="10497" max="10497" width="38" style="2" customWidth="1"/>
    <col min="10498" max="10498" width="8.81640625" style="2"/>
    <col min="10499" max="10499" width="9.08984375" style="2" bestFit="1" customWidth="1"/>
    <col min="10500" max="10500" width="9.36328125" style="2" bestFit="1" customWidth="1"/>
    <col min="10501" max="10502" width="8.81640625" style="2"/>
    <col min="10503" max="10503" width="9.08984375" style="2" bestFit="1" customWidth="1"/>
    <col min="10504" max="10504" width="8.81640625" style="2"/>
    <col min="10505" max="10505" width="10" style="2" bestFit="1" customWidth="1"/>
    <col min="10506" max="10752" width="8.81640625" style="2"/>
    <col min="10753" max="10753" width="38" style="2" customWidth="1"/>
    <col min="10754" max="10754" width="8.81640625" style="2"/>
    <col min="10755" max="10755" width="9.08984375" style="2" bestFit="1" customWidth="1"/>
    <col min="10756" max="10756" width="9.36328125" style="2" bestFit="1" customWidth="1"/>
    <col min="10757" max="10758" width="8.81640625" style="2"/>
    <col min="10759" max="10759" width="9.08984375" style="2" bestFit="1" customWidth="1"/>
    <col min="10760" max="10760" width="8.81640625" style="2"/>
    <col min="10761" max="10761" width="10" style="2" bestFit="1" customWidth="1"/>
    <col min="10762" max="11008" width="8.81640625" style="2"/>
    <col min="11009" max="11009" width="38" style="2" customWidth="1"/>
    <col min="11010" max="11010" width="8.81640625" style="2"/>
    <col min="11011" max="11011" width="9.08984375" style="2" bestFit="1" customWidth="1"/>
    <col min="11012" max="11012" width="9.36328125" style="2" bestFit="1" customWidth="1"/>
    <col min="11013" max="11014" width="8.81640625" style="2"/>
    <col min="11015" max="11015" width="9.08984375" style="2" bestFit="1" customWidth="1"/>
    <col min="11016" max="11016" width="8.81640625" style="2"/>
    <col min="11017" max="11017" width="10" style="2" bestFit="1" customWidth="1"/>
    <col min="11018" max="11264" width="8.81640625" style="2"/>
    <col min="11265" max="11265" width="38" style="2" customWidth="1"/>
    <col min="11266" max="11266" width="8.81640625" style="2"/>
    <col min="11267" max="11267" width="9.08984375" style="2" bestFit="1" customWidth="1"/>
    <col min="11268" max="11268" width="9.36328125" style="2" bestFit="1" customWidth="1"/>
    <col min="11269" max="11270" width="8.81640625" style="2"/>
    <col min="11271" max="11271" width="9.08984375" style="2" bestFit="1" customWidth="1"/>
    <col min="11272" max="11272" width="8.81640625" style="2"/>
    <col min="11273" max="11273" width="10" style="2" bestFit="1" customWidth="1"/>
    <col min="11274" max="11520" width="8.81640625" style="2"/>
    <col min="11521" max="11521" width="38" style="2" customWidth="1"/>
    <col min="11522" max="11522" width="8.81640625" style="2"/>
    <col min="11523" max="11523" width="9.08984375" style="2" bestFit="1" customWidth="1"/>
    <col min="11524" max="11524" width="9.36328125" style="2" bestFit="1" customWidth="1"/>
    <col min="11525" max="11526" width="8.81640625" style="2"/>
    <col min="11527" max="11527" width="9.08984375" style="2" bestFit="1" customWidth="1"/>
    <col min="11528" max="11528" width="8.81640625" style="2"/>
    <col min="11529" max="11529" width="10" style="2" bestFit="1" customWidth="1"/>
    <col min="11530" max="11776" width="8.81640625" style="2"/>
    <col min="11777" max="11777" width="38" style="2" customWidth="1"/>
    <col min="11778" max="11778" width="8.81640625" style="2"/>
    <col min="11779" max="11779" width="9.08984375" style="2" bestFit="1" customWidth="1"/>
    <col min="11780" max="11780" width="9.36328125" style="2" bestFit="1" customWidth="1"/>
    <col min="11781" max="11782" width="8.81640625" style="2"/>
    <col min="11783" max="11783" width="9.08984375" style="2" bestFit="1" customWidth="1"/>
    <col min="11784" max="11784" width="8.81640625" style="2"/>
    <col min="11785" max="11785" width="10" style="2" bestFit="1" customWidth="1"/>
    <col min="11786" max="12032" width="8.81640625" style="2"/>
    <col min="12033" max="12033" width="38" style="2" customWidth="1"/>
    <col min="12034" max="12034" width="8.81640625" style="2"/>
    <col min="12035" max="12035" width="9.08984375" style="2" bestFit="1" customWidth="1"/>
    <col min="12036" max="12036" width="9.36328125" style="2" bestFit="1" customWidth="1"/>
    <col min="12037" max="12038" width="8.81640625" style="2"/>
    <col min="12039" max="12039" width="9.08984375" style="2" bestFit="1" customWidth="1"/>
    <col min="12040" max="12040" width="8.81640625" style="2"/>
    <col min="12041" max="12041" width="10" style="2" bestFit="1" customWidth="1"/>
    <col min="12042" max="12288" width="8.81640625" style="2"/>
    <col min="12289" max="12289" width="38" style="2" customWidth="1"/>
    <col min="12290" max="12290" width="8.81640625" style="2"/>
    <col min="12291" max="12291" width="9.08984375" style="2" bestFit="1" customWidth="1"/>
    <col min="12292" max="12292" width="9.36328125" style="2" bestFit="1" customWidth="1"/>
    <col min="12293" max="12294" width="8.81640625" style="2"/>
    <col min="12295" max="12295" width="9.08984375" style="2" bestFit="1" customWidth="1"/>
    <col min="12296" max="12296" width="8.81640625" style="2"/>
    <col min="12297" max="12297" width="10" style="2" bestFit="1" customWidth="1"/>
    <col min="12298" max="12544" width="8.81640625" style="2"/>
    <col min="12545" max="12545" width="38" style="2" customWidth="1"/>
    <col min="12546" max="12546" width="8.81640625" style="2"/>
    <col min="12547" max="12547" width="9.08984375" style="2" bestFit="1" customWidth="1"/>
    <col min="12548" max="12548" width="9.36328125" style="2" bestFit="1" customWidth="1"/>
    <col min="12549" max="12550" width="8.81640625" style="2"/>
    <col min="12551" max="12551" width="9.08984375" style="2" bestFit="1" customWidth="1"/>
    <col min="12552" max="12552" width="8.81640625" style="2"/>
    <col min="12553" max="12553" width="10" style="2" bestFit="1" customWidth="1"/>
    <col min="12554" max="12800" width="8.81640625" style="2"/>
    <col min="12801" max="12801" width="38" style="2" customWidth="1"/>
    <col min="12802" max="12802" width="8.81640625" style="2"/>
    <col min="12803" max="12803" width="9.08984375" style="2" bestFit="1" customWidth="1"/>
    <col min="12804" max="12804" width="9.36328125" style="2" bestFit="1" customWidth="1"/>
    <col min="12805" max="12806" width="8.81640625" style="2"/>
    <col min="12807" max="12807" width="9.08984375" style="2" bestFit="1" customWidth="1"/>
    <col min="12808" max="12808" width="8.81640625" style="2"/>
    <col min="12809" max="12809" width="10" style="2" bestFit="1" customWidth="1"/>
    <col min="12810" max="13056" width="8.81640625" style="2"/>
    <col min="13057" max="13057" width="38" style="2" customWidth="1"/>
    <col min="13058" max="13058" width="8.81640625" style="2"/>
    <col min="13059" max="13059" width="9.08984375" style="2" bestFit="1" customWidth="1"/>
    <col min="13060" max="13060" width="9.36328125" style="2" bestFit="1" customWidth="1"/>
    <col min="13061" max="13062" width="8.81640625" style="2"/>
    <col min="13063" max="13063" width="9.08984375" style="2" bestFit="1" customWidth="1"/>
    <col min="13064" max="13064" width="8.81640625" style="2"/>
    <col min="13065" max="13065" width="10" style="2" bestFit="1" customWidth="1"/>
    <col min="13066" max="13312" width="8.81640625" style="2"/>
    <col min="13313" max="13313" width="38" style="2" customWidth="1"/>
    <col min="13314" max="13314" width="8.81640625" style="2"/>
    <col min="13315" max="13315" width="9.08984375" style="2" bestFit="1" customWidth="1"/>
    <col min="13316" max="13316" width="9.36328125" style="2" bestFit="1" customWidth="1"/>
    <col min="13317" max="13318" width="8.81640625" style="2"/>
    <col min="13319" max="13319" width="9.08984375" style="2" bestFit="1" customWidth="1"/>
    <col min="13320" max="13320" width="8.81640625" style="2"/>
    <col min="13321" max="13321" width="10" style="2" bestFit="1" customWidth="1"/>
    <col min="13322" max="13568" width="8.81640625" style="2"/>
    <col min="13569" max="13569" width="38" style="2" customWidth="1"/>
    <col min="13570" max="13570" width="8.81640625" style="2"/>
    <col min="13571" max="13571" width="9.08984375" style="2" bestFit="1" customWidth="1"/>
    <col min="13572" max="13572" width="9.36328125" style="2" bestFit="1" customWidth="1"/>
    <col min="13573" max="13574" width="8.81640625" style="2"/>
    <col min="13575" max="13575" width="9.08984375" style="2" bestFit="1" customWidth="1"/>
    <col min="13576" max="13576" width="8.81640625" style="2"/>
    <col min="13577" max="13577" width="10" style="2" bestFit="1" customWidth="1"/>
    <col min="13578" max="13824" width="8.81640625" style="2"/>
    <col min="13825" max="13825" width="38" style="2" customWidth="1"/>
    <col min="13826" max="13826" width="8.81640625" style="2"/>
    <col min="13827" max="13827" width="9.08984375" style="2" bestFit="1" customWidth="1"/>
    <col min="13828" max="13828" width="9.36328125" style="2" bestFit="1" customWidth="1"/>
    <col min="13829" max="13830" width="8.81640625" style="2"/>
    <col min="13831" max="13831" width="9.08984375" style="2" bestFit="1" customWidth="1"/>
    <col min="13832" max="13832" width="8.81640625" style="2"/>
    <col min="13833" max="13833" width="10" style="2" bestFit="1" customWidth="1"/>
    <col min="13834" max="14080" width="8.81640625" style="2"/>
    <col min="14081" max="14081" width="38" style="2" customWidth="1"/>
    <col min="14082" max="14082" width="8.81640625" style="2"/>
    <col min="14083" max="14083" width="9.08984375" style="2" bestFit="1" customWidth="1"/>
    <col min="14084" max="14084" width="9.36328125" style="2" bestFit="1" customWidth="1"/>
    <col min="14085" max="14086" width="8.81640625" style="2"/>
    <col min="14087" max="14087" width="9.08984375" style="2" bestFit="1" customWidth="1"/>
    <col min="14088" max="14088" width="8.81640625" style="2"/>
    <col min="14089" max="14089" width="10" style="2" bestFit="1" customWidth="1"/>
    <col min="14090" max="14336" width="8.81640625" style="2"/>
    <col min="14337" max="14337" width="38" style="2" customWidth="1"/>
    <col min="14338" max="14338" width="8.81640625" style="2"/>
    <col min="14339" max="14339" width="9.08984375" style="2" bestFit="1" customWidth="1"/>
    <col min="14340" max="14340" width="9.36328125" style="2" bestFit="1" customWidth="1"/>
    <col min="14341" max="14342" width="8.81640625" style="2"/>
    <col min="14343" max="14343" width="9.08984375" style="2" bestFit="1" customWidth="1"/>
    <col min="14344" max="14344" width="8.81640625" style="2"/>
    <col min="14345" max="14345" width="10" style="2" bestFit="1" customWidth="1"/>
    <col min="14346" max="14592" width="8.81640625" style="2"/>
    <col min="14593" max="14593" width="38" style="2" customWidth="1"/>
    <col min="14594" max="14594" width="8.81640625" style="2"/>
    <col min="14595" max="14595" width="9.08984375" style="2" bestFit="1" customWidth="1"/>
    <col min="14596" max="14596" width="9.36328125" style="2" bestFit="1" customWidth="1"/>
    <col min="14597" max="14598" width="8.81640625" style="2"/>
    <col min="14599" max="14599" width="9.08984375" style="2" bestFit="1" customWidth="1"/>
    <col min="14600" max="14600" width="8.81640625" style="2"/>
    <col min="14601" max="14601" width="10" style="2" bestFit="1" customWidth="1"/>
    <col min="14602" max="14848" width="8.81640625" style="2"/>
    <col min="14849" max="14849" width="38" style="2" customWidth="1"/>
    <col min="14850" max="14850" width="8.81640625" style="2"/>
    <col min="14851" max="14851" width="9.08984375" style="2" bestFit="1" customWidth="1"/>
    <col min="14852" max="14852" width="9.36328125" style="2" bestFit="1" customWidth="1"/>
    <col min="14853" max="14854" width="8.81640625" style="2"/>
    <col min="14855" max="14855" width="9.08984375" style="2" bestFit="1" customWidth="1"/>
    <col min="14856" max="14856" width="8.81640625" style="2"/>
    <col min="14857" max="14857" width="10" style="2" bestFit="1" customWidth="1"/>
    <col min="14858" max="15104" width="8.81640625" style="2"/>
    <col min="15105" max="15105" width="38" style="2" customWidth="1"/>
    <col min="15106" max="15106" width="8.81640625" style="2"/>
    <col min="15107" max="15107" width="9.08984375" style="2" bestFit="1" customWidth="1"/>
    <col min="15108" max="15108" width="9.36328125" style="2" bestFit="1" customWidth="1"/>
    <col min="15109" max="15110" width="8.81640625" style="2"/>
    <col min="15111" max="15111" width="9.08984375" style="2" bestFit="1" customWidth="1"/>
    <col min="15112" max="15112" width="8.81640625" style="2"/>
    <col min="15113" max="15113" width="10" style="2" bestFit="1" customWidth="1"/>
    <col min="15114" max="15360" width="8.81640625" style="2"/>
    <col min="15361" max="15361" width="38" style="2" customWidth="1"/>
    <col min="15362" max="15362" width="8.81640625" style="2"/>
    <col min="15363" max="15363" width="9.08984375" style="2" bestFit="1" customWidth="1"/>
    <col min="15364" max="15364" width="9.36328125" style="2" bestFit="1" customWidth="1"/>
    <col min="15365" max="15366" width="8.81640625" style="2"/>
    <col min="15367" max="15367" width="9.08984375" style="2" bestFit="1" customWidth="1"/>
    <col min="15368" max="15368" width="8.81640625" style="2"/>
    <col min="15369" max="15369" width="10" style="2" bestFit="1" customWidth="1"/>
    <col min="15370" max="15616" width="8.81640625" style="2"/>
    <col min="15617" max="15617" width="38" style="2" customWidth="1"/>
    <col min="15618" max="15618" width="8.81640625" style="2"/>
    <col min="15619" max="15619" width="9.08984375" style="2" bestFit="1" customWidth="1"/>
    <col min="15620" max="15620" width="9.36328125" style="2" bestFit="1" customWidth="1"/>
    <col min="15621" max="15622" width="8.81640625" style="2"/>
    <col min="15623" max="15623" width="9.08984375" style="2" bestFit="1" customWidth="1"/>
    <col min="15624" max="15624" width="8.81640625" style="2"/>
    <col min="15625" max="15625" width="10" style="2" bestFit="1" customWidth="1"/>
    <col min="15626" max="15872" width="8.81640625" style="2"/>
    <col min="15873" max="15873" width="38" style="2" customWidth="1"/>
    <col min="15874" max="15874" width="8.81640625" style="2"/>
    <col min="15875" max="15875" width="9.08984375" style="2" bestFit="1" customWidth="1"/>
    <col min="15876" max="15876" width="9.36328125" style="2" bestFit="1" customWidth="1"/>
    <col min="15877" max="15878" width="8.81640625" style="2"/>
    <col min="15879" max="15879" width="9.08984375" style="2" bestFit="1" customWidth="1"/>
    <col min="15880" max="15880" width="8.81640625" style="2"/>
    <col min="15881" max="15881" width="10" style="2" bestFit="1" customWidth="1"/>
    <col min="15882" max="16128" width="8.81640625" style="2"/>
    <col min="16129" max="16129" width="38" style="2" customWidth="1"/>
    <col min="16130" max="16130" width="8.81640625" style="2"/>
    <col min="16131" max="16131" width="9.08984375" style="2" bestFit="1" customWidth="1"/>
    <col min="16132" max="16132" width="9.36328125" style="2" bestFit="1" customWidth="1"/>
    <col min="16133" max="16134" width="8.81640625" style="2"/>
    <col min="16135" max="16135" width="9.08984375" style="2" bestFit="1" customWidth="1"/>
    <col min="16136" max="16136" width="8.81640625" style="2"/>
    <col min="16137" max="16137" width="10" style="2" bestFit="1" customWidth="1"/>
    <col min="16138" max="16384" width="8.81640625" style="2"/>
  </cols>
  <sheetData>
    <row r="1" spans="1:14" ht="22.5">
      <c r="A1" s="3" t="s">
        <v>96</v>
      </c>
      <c r="B1" s="310" t="s">
        <v>98</v>
      </c>
      <c r="C1" s="310"/>
      <c r="D1" s="308" t="s">
        <v>69</v>
      </c>
      <c r="E1" s="308"/>
      <c r="F1" s="309" t="s">
        <v>70</v>
      </c>
      <c r="G1" s="309"/>
      <c r="H1" s="311" t="s">
        <v>99</v>
      </c>
      <c r="I1" s="312"/>
    </row>
    <row r="2" spans="1:14">
      <c r="C2" s="14"/>
    </row>
    <row r="3" spans="1:14" ht="17">
      <c r="A3" s="1"/>
      <c r="B3" s="15"/>
      <c r="C3" s="15"/>
      <c r="D3" s="15"/>
      <c r="E3" s="15"/>
    </row>
    <row r="4" spans="1:14" ht="17.5">
      <c r="A4" s="304" t="s">
        <v>41</v>
      </c>
      <c r="B4" s="304"/>
      <c r="C4" s="304"/>
      <c r="D4" s="304"/>
      <c r="E4" s="304"/>
      <c r="F4" s="304"/>
      <c r="G4" s="304"/>
      <c r="H4" s="304"/>
      <c r="I4" s="304"/>
    </row>
    <row r="5" spans="1:14" s="11" customFormat="1" ht="26.25" customHeight="1">
      <c r="A5" s="5" t="s">
        <v>42</v>
      </c>
      <c r="B5" s="305" t="s">
        <v>8</v>
      </c>
      <c r="C5" s="306"/>
      <c r="D5" s="307"/>
      <c r="E5" s="305" t="s">
        <v>43</v>
      </c>
      <c r="F5" s="306"/>
      <c r="G5" s="307"/>
      <c r="H5" s="306" t="s">
        <v>44</v>
      </c>
      <c r="I5" s="307"/>
    </row>
    <row r="6" spans="1:14" s="11" customFormat="1" ht="18">
      <c r="A6" s="6"/>
      <c r="B6" s="16" t="s">
        <v>45</v>
      </c>
      <c r="C6" s="17" t="s">
        <v>46</v>
      </c>
      <c r="D6" s="18" t="s">
        <v>17</v>
      </c>
      <c r="E6" s="16" t="s">
        <v>45</v>
      </c>
      <c r="F6" s="17" t="s">
        <v>46</v>
      </c>
      <c r="G6" s="18" t="s">
        <v>17</v>
      </c>
      <c r="H6" s="17" t="s">
        <v>45</v>
      </c>
      <c r="I6" s="17" t="s">
        <v>46</v>
      </c>
      <c r="J6" s="66" t="s">
        <v>109</v>
      </c>
    </row>
    <row r="7" spans="1:14" s="11" customFormat="1" ht="18">
      <c r="A7" s="7" t="s">
        <v>47</v>
      </c>
      <c r="B7" s="36"/>
      <c r="C7" s="35">
        <f>'Tabel 4'!$B$15</f>
        <v>12830</v>
      </c>
      <c r="D7" s="76">
        <f>C7/$C$7</f>
        <v>1</v>
      </c>
      <c r="E7" s="40"/>
      <c r="F7" s="30">
        <v>12839</v>
      </c>
      <c r="G7" s="19">
        <f>F7/$F$7</f>
        <v>1</v>
      </c>
      <c r="H7" s="85">
        <f>I7/C7</f>
        <v>7.0148090413094306E-4</v>
      </c>
      <c r="I7" s="86">
        <f>F7-C7</f>
        <v>9</v>
      </c>
    </row>
    <row r="8" spans="1:14" s="11" customFormat="1" ht="18">
      <c r="A8" s="8" t="s">
        <v>97</v>
      </c>
      <c r="B8" s="37"/>
      <c r="C8" s="74">
        <f>('Tabel 3 '!K6*('Tabel 3 '!B34+'Tabel 3 '!B38+'Tabel 3 '!B44+'Tabel 3 '!B47)+'Tabel 3 '!K8*('Tabel 3 '!C34+'Tabel 3 '!C38+'Tabel 3 '!C44+'Tabel 3 '!C47)+'Tabel 3 '!K10*('Tabel 3 '!D34+'Tabel 3 '!D38+'Tabel 3 '!D44+'Tabel 3 '!D47)+'Tabel 3 '!K12*('Tabel 3 '!E34+'Tabel 3 '!E38+'Tabel 3 '!E44+'Tabel 3 '!E47))/1000</f>
        <v>5402.65</v>
      </c>
      <c r="D8" s="77">
        <f>-C8/$C$7</f>
        <v>-0.42109508963367104</v>
      </c>
      <c r="E8" s="41"/>
      <c r="F8" s="31">
        <v>5501</v>
      </c>
      <c r="G8" s="20">
        <f>-F8/$F$7</f>
        <v>-0.42846016044863305</v>
      </c>
      <c r="H8" s="85">
        <f>I8/C8</f>
        <v>1.8204029504039754E-2</v>
      </c>
      <c r="I8" s="87">
        <f>F8-C8</f>
        <v>98.350000000000364</v>
      </c>
      <c r="J8" s="60" t="s">
        <v>100</v>
      </c>
      <c r="K8" s="12"/>
      <c r="L8" s="12"/>
      <c r="M8" s="12"/>
      <c r="N8" s="12"/>
    </row>
    <row r="9" spans="1:14" s="49" customFormat="1" ht="17.5">
      <c r="A9" s="43" t="s">
        <v>48</v>
      </c>
      <c r="B9" s="44"/>
      <c r="C9" s="75">
        <f>C7-C8</f>
        <v>7427.35</v>
      </c>
      <c r="D9" s="78">
        <f>C9/$C$7</f>
        <v>0.57890491036632896</v>
      </c>
      <c r="E9" s="50"/>
      <c r="F9" s="51">
        <v>7338</v>
      </c>
      <c r="G9" s="52">
        <f t="shared" ref="G9" si="0">F9/$F$7</f>
        <v>0.57153983955136689</v>
      </c>
      <c r="H9" s="81">
        <f>I9/C9</f>
        <v>-1.2029862602408714E-2</v>
      </c>
      <c r="I9" s="82">
        <f>I7-I8</f>
        <v>-89.350000000000364</v>
      </c>
    </row>
    <row r="10" spans="1:14" s="12" customFormat="1" ht="18">
      <c r="A10" s="9" t="s">
        <v>49</v>
      </c>
      <c r="B10" s="39"/>
      <c r="C10" s="61">
        <f>'Tabel 4'!D9</f>
        <v>202</v>
      </c>
      <c r="D10" s="77">
        <f>C10/$C$7</f>
        <v>1.574434918160561E-2</v>
      </c>
      <c r="E10" s="25">
        <v>0.02</v>
      </c>
      <c r="F10" s="33">
        <v>262</v>
      </c>
      <c r="G10" s="83">
        <f t="shared" ref="G10:G18" si="1">F10/$F$7</f>
        <v>2.0406573720694758E-2</v>
      </c>
      <c r="H10" s="67"/>
      <c r="I10" s="86">
        <f>F10-C10</f>
        <v>60</v>
      </c>
    </row>
    <row r="11" spans="1:14" s="12" customFormat="1" ht="18">
      <c r="A11" s="9" t="s">
        <v>50</v>
      </c>
      <c r="B11" s="39"/>
      <c r="C11" s="62">
        <f>SUM('Tabel 4'!D11:D13)</f>
        <v>90</v>
      </c>
      <c r="D11" s="77">
        <f>C11/$C$7</f>
        <v>7.014809041309431E-3</v>
      </c>
      <c r="E11" s="27">
        <v>8.0000000000000002E-3</v>
      </c>
      <c r="F11" s="32">
        <v>108</v>
      </c>
      <c r="G11" s="84">
        <f t="shared" si="1"/>
        <v>8.4118700833398247E-3</v>
      </c>
      <c r="H11" s="67"/>
      <c r="I11" s="87">
        <f>F11-C11</f>
        <v>18</v>
      </c>
    </row>
    <row r="12" spans="1:14" s="49" customFormat="1" ht="17.5">
      <c r="A12" s="43" t="s">
        <v>51</v>
      </c>
      <c r="B12" s="44"/>
      <c r="C12" s="79">
        <f>SUM(C10:C11)</f>
        <v>292</v>
      </c>
      <c r="D12" s="78">
        <f>C12/$C$7</f>
        <v>2.2759158222915042E-2</v>
      </c>
      <c r="E12" s="47"/>
      <c r="F12" s="48">
        <v>370</v>
      </c>
      <c r="G12" s="80">
        <f t="shared" si="1"/>
        <v>2.8818443804034581E-2</v>
      </c>
      <c r="H12" s="81">
        <f>I12/C12</f>
        <v>0.26712328767123289</v>
      </c>
      <c r="I12" s="82">
        <f>I10+I11</f>
        <v>78</v>
      </c>
    </row>
    <row r="13" spans="1:14" s="12" customFormat="1" ht="18">
      <c r="A13" s="9" t="s">
        <v>52</v>
      </c>
      <c r="B13" s="28">
        <v>0</v>
      </c>
      <c r="C13" s="21">
        <v>0</v>
      </c>
      <c r="D13" s="29">
        <v>0</v>
      </c>
      <c r="E13" s="25">
        <v>0.02</v>
      </c>
      <c r="F13" s="33">
        <v>46</v>
      </c>
      <c r="G13" s="83">
        <f t="shared" si="1"/>
        <v>3.5828335540151104E-3</v>
      </c>
      <c r="H13" s="67"/>
      <c r="I13" s="70"/>
    </row>
    <row r="14" spans="1:14" s="12" customFormat="1" ht="18">
      <c r="A14" s="9" t="s">
        <v>53</v>
      </c>
      <c r="B14" s="28">
        <v>0</v>
      </c>
      <c r="C14" s="21">
        <v>0</v>
      </c>
      <c r="D14" s="29">
        <v>0</v>
      </c>
      <c r="E14" s="27">
        <v>0.01</v>
      </c>
      <c r="F14" s="32">
        <v>43</v>
      </c>
      <c r="G14" s="84">
        <f t="shared" si="1"/>
        <v>3.3491704961445597E-3</v>
      </c>
      <c r="H14" s="67"/>
      <c r="I14" s="70"/>
    </row>
    <row r="15" spans="1:14" s="49" customFormat="1" ht="17.5">
      <c r="A15" s="43" t="s">
        <v>54</v>
      </c>
      <c r="B15" s="53">
        <v>0</v>
      </c>
      <c r="C15" s="45">
        <v>0</v>
      </c>
      <c r="D15" s="46">
        <v>0</v>
      </c>
      <c r="E15" s="47"/>
      <c r="F15" s="48">
        <v>89</v>
      </c>
      <c r="G15" s="80">
        <f t="shared" si="1"/>
        <v>6.9320040501596701E-3</v>
      </c>
      <c r="H15" s="73"/>
      <c r="I15" s="71"/>
    </row>
    <row r="16" spans="1:14" s="12" customFormat="1" ht="18">
      <c r="A16" s="9" t="s">
        <v>55</v>
      </c>
      <c r="B16" s="42"/>
      <c r="C16" s="74">
        <f>('Tabel 3 '!K6*('Tabel 3 '!B35+'Tabel 3 '!B39)+'Tabel 3 '!K8*('Tabel 3 '!C35+'Tabel 3 '!C39)+'Tabel 3 '!K10*('Tabel 3 '!D35+'Tabel 3 '!D39)+'Tabel 3 '!K12*('Tabel 3 '!E35+'Tabel 3 '!E39))/1000</f>
        <v>71.8</v>
      </c>
      <c r="D16" s="77">
        <f>C16/$C$7</f>
        <v>5.5962587685113013E-3</v>
      </c>
      <c r="E16" s="25">
        <v>0.04</v>
      </c>
      <c r="F16" s="33">
        <v>86.400985999999989</v>
      </c>
      <c r="G16" s="83">
        <f t="shared" si="1"/>
        <v>6.7295728639302117E-3</v>
      </c>
      <c r="H16" s="85">
        <f>I16/C16</f>
        <v>0.20335635097493027</v>
      </c>
      <c r="I16" s="86">
        <f>F16-C16</f>
        <v>14.600985999999992</v>
      </c>
      <c r="J16" s="60" t="s">
        <v>101</v>
      </c>
    </row>
    <row r="17" spans="1:14" s="12" customFormat="1" ht="18">
      <c r="A17" s="9" t="s">
        <v>56</v>
      </c>
      <c r="B17" s="42"/>
      <c r="C17" s="74">
        <f>('Tabel 3 '!K6*('Tabel 3 '!B36+'Tabel 3 '!B40)+'Tabel 3 '!K8*('Tabel 3 '!C36+'Tabel 3 '!C40)+'Tabel 3 '!K10*('Tabel 3 '!D36+'Tabel 3 '!D40)+'Tabel 3 '!K12*('Tabel 3 '!E36+'Tabel 3 '!E40))/1000</f>
        <v>43.05</v>
      </c>
      <c r="D17" s="77">
        <f>C17/$C$7</f>
        <v>3.3554169914263442E-3</v>
      </c>
      <c r="E17" s="27">
        <v>2.5000000000000001E-2</v>
      </c>
      <c r="F17" s="32">
        <v>54.00061625</v>
      </c>
      <c r="G17" s="84">
        <f t="shared" si="1"/>
        <v>4.2059830399563828E-3</v>
      </c>
      <c r="H17" s="85">
        <f>I17/C17</f>
        <v>0.25436971544715453</v>
      </c>
      <c r="I17" s="87">
        <f>F17-C17</f>
        <v>10.950616250000003</v>
      </c>
      <c r="J17" s="60" t="s">
        <v>102</v>
      </c>
    </row>
    <row r="18" spans="1:14" s="49" customFormat="1" ht="17.5">
      <c r="A18" s="43" t="s">
        <v>57</v>
      </c>
      <c r="B18" s="54"/>
      <c r="C18" s="75">
        <f>SUM(C16:C17)</f>
        <v>114.85</v>
      </c>
      <c r="D18" s="78">
        <f>C18/$C$7</f>
        <v>8.951675759937645E-3</v>
      </c>
      <c r="E18" s="47"/>
      <c r="F18" s="48">
        <f>SUM(F16:F17)</f>
        <v>140.40160225</v>
      </c>
      <c r="G18" s="80">
        <f t="shared" si="1"/>
        <v>1.0935555903886595E-2</v>
      </c>
      <c r="H18" s="81">
        <f>I18/C18</f>
        <v>0.22247803439268607</v>
      </c>
      <c r="I18" s="82">
        <f>I16+I17</f>
        <v>25.551602249999995</v>
      </c>
    </row>
    <row r="19" spans="1:14" s="12" customFormat="1" ht="18">
      <c r="A19" s="59" t="s">
        <v>58</v>
      </c>
      <c r="B19" s="28"/>
      <c r="C19" s="34"/>
      <c r="D19" s="29"/>
      <c r="E19" s="25"/>
      <c r="F19" s="33"/>
      <c r="G19" s="26"/>
      <c r="H19" s="29"/>
      <c r="I19" s="69"/>
    </row>
    <row r="20" spans="1:14" s="12" customFormat="1" ht="18">
      <c r="A20" s="9" t="s">
        <v>56</v>
      </c>
      <c r="B20" s="28">
        <v>0.02</v>
      </c>
      <c r="C20" s="74">
        <f>B20*('Tabel 3 '!$K$6*'Tabel 3 '!$B$44+'Tabel 3 '!$K$8*'Tabel 3 '!$C$44+'Tabel 3 '!$K$10*'Tabel 3 '!$D$44+'Tabel 3 '!$K$12*'Tabel 3 '!$E$44)/1000</f>
        <v>34.950000000000003</v>
      </c>
      <c r="D20" s="88">
        <f>C20/$C$7</f>
        <v>2.7240841777084958E-3</v>
      </c>
      <c r="E20" s="28">
        <v>0.02</v>
      </c>
      <c r="F20" s="34">
        <v>34.200749999999999</v>
      </c>
      <c r="G20" s="88">
        <f>F20/$F$7</f>
        <v>2.6638172754887453E-3</v>
      </c>
      <c r="H20" s="85">
        <f>I20/C20</f>
        <v>-2.1437768240343446E-2</v>
      </c>
      <c r="I20" s="87">
        <f>F20-C20</f>
        <v>-0.74925000000000352</v>
      </c>
      <c r="J20" s="65" t="s">
        <v>103</v>
      </c>
    </row>
    <row r="21" spans="1:14" s="12" customFormat="1" ht="18">
      <c r="A21" s="9" t="s">
        <v>59</v>
      </c>
      <c r="B21" s="28">
        <v>0.2</v>
      </c>
      <c r="C21" s="74">
        <f>B21*('Tabel 3 '!$K$6*'Tabel 3 '!$B$44+'Tabel 3 '!$K$8*'Tabel 3 '!$C$44+'Tabel 3 '!$K$10*'Tabel 3 '!$D$44+'Tabel 3 '!$K$12*'Tabel 3 '!$E$44)/1000</f>
        <v>349.5</v>
      </c>
      <c r="D21" s="88">
        <f>C21/$C$7</f>
        <v>2.7240841777084957E-2</v>
      </c>
      <c r="E21" s="28">
        <v>0.21</v>
      </c>
      <c r="F21" s="34">
        <v>359.10787499999998</v>
      </c>
      <c r="G21" s="88">
        <f t="shared" ref="G21:G22" si="2">F21/$F$7</f>
        <v>2.7970081392631824E-2</v>
      </c>
      <c r="H21" s="85">
        <f t="shared" ref="H21:H22" si="3">I21/C21</f>
        <v>2.7490343347639425E-2</v>
      </c>
      <c r="I21" s="87">
        <f t="shared" ref="I21:I22" si="4">F21-C21</f>
        <v>9.6078749999999786</v>
      </c>
      <c r="J21" s="65" t="s">
        <v>104</v>
      </c>
    </row>
    <row r="22" spans="1:14" s="12" customFormat="1" ht="18">
      <c r="A22" s="9" t="s">
        <v>60</v>
      </c>
      <c r="B22" s="28">
        <v>0.11</v>
      </c>
      <c r="C22" s="89">
        <f>B22*('Tabel 3 '!$K$6*'Tabel 3 '!$B$44+'Tabel 3 '!$K$8*'Tabel 3 '!$C$44+'Tabel 3 '!$K$10*'Tabel 3 '!$D$44+'Tabel 3 '!$K$12*'Tabel 3 '!$E$44)/1000</f>
        <v>192.22499999999999</v>
      </c>
      <c r="D22" s="90">
        <f>C22/$C$7</f>
        <v>1.4982462977396726E-2</v>
      </c>
      <c r="E22" s="27">
        <v>0.12</v>
      </c>
      <c r="F22" s="32">
        <v>205.2045</v>
      </c>
      <c r="G22" s="84">
        <f t="shared" si="2"/>
        <v>1.5982903652932472E-2</v>
      </c>
      <c r="H22" s="85">
        <f t="shared" si="3"/>
        <v>6.752243464689818E-2</v>
      </c>
      <c r="I22" s="87">
        <f t="shared" si="4"/>
        <v>12.979500000000002</v>
      </c>
      <c r="J22" s="65" t="s">
        <v>105</v>
      </c>
    </row>
    <row r="23" spans="1:14" s="49" customFormat="1" ht="17.5">
      <c r="A23" s="43" t="s">
        <v>61</v>
      </c>
      <c r="B23" s="54"/>
      <c r="C23" s="75">
        <f>SUM(C20:C22)</f>
        <v>576.67499999999995</v>
      </c>
      <c r="D23" s="78">
        <f>C23/$C$7</f>
        <v>4.4947388932190177E-2</v>
      </c>
      <c r="E23" s="55">
        <v>0.35</v>
      </c>
      <c r="F23" s="48">
        <f>SUM(F20:F22)</f>
        <v>598.51312499999995</v>
      </c>
      <c r="G23" s="80">
        <f>F23/$F$7</f>
        <v>4.6616802321053037E-2</v>
      </c>
      <c r="H23" s="81">
        <f>I23/C23</f>
        <v>3.7869033684484292E-2</v>
      </c>
      <c r="I23" s="82">
        <f>SUM(I20:I22)</f>
        <v>21.838124999999977</v>
      </c>
    </row>
    <row r="24" spans="1:14" s="12" customFormat="1" ht="18">
      <c r="A24" s="59" t="s">
        <v>62</v>
      </c>
      <c r="B24" s="28"/>
      <c r="C24" s="34"/>
      <c r="D24" s="29"/>
      <c r="E24" s="25"/>
      <c r="F24" s="33"/>
      <c r="G24" s="26"/>
      <c r="H24" s="29"/>
      <c r="I24" s="69"/>
    </row>
    <row r="25" spans="1:14" s="12" customFormat="1" ht="18">
      <c r="A25" s="9" t="s">
        <v>56</v>
      </c>
      <c r="B25" s="28">
        <v>0.02</v>
      </c>
      <c r="C25" s="74">
        <f>B25*('Tabel 3 '!$K$6*'Tabel 3 '!$B$47+'Tabel 3 '!$K$8*'Tabel 3 '!$C$47+'Tabel 3 '!$K$10*'Tabel 3 '!$D$47+'Tabel 3 '!$K$12*'Tabel 3 '!$E$47)/1000</f>
        <v>31.2</v>
      </c>
      <c r="D25" s="88">
        <f>C25/$C$7</f>
        <v>2.431800467653936E-3</v>
      </c>
      <c r="E25" s="28">
        <v>0.03</v>
      </c>
      <c r="F25" s="34">
        <v>48.954720000000002</v>
      </c>
      <c r="G25" s="88">
        <f>F25/$F$7</f>
        <v>3.812969857465535E-3</v>
      </c>
      <c r="H25" s="85">
        <f>I25/C25</f>
        <v>0.56906153846153851</v>
      </c>
      <c r="I25" s="87">
        <f>F25-C25</f>
        <v>17.754720000000002</v>
      </c>
      <c r="J25" s="65" t="s">
        <v>106</v>
      </c>
    </row>
    <row r="26" spans="1:14" s="12" customFormat="1" ht="18">
      <c r="A26" s="9" t="s">
        <v>59</v>
      </c>
      <c r="B26" s="28">
        <v>0.15</v>
      </c>
      <c r="C26" s="74">
        <f>B26*('Tabel 3 '!$K$6*'Tabel 3 '!$B$47+'Tabel 3 '!$K$8*'Tabel 3 '!$C$47+'Tabel 3 '!$K$10*'Tabel 3 '!$D$47+'Tabel 3 '!$K$12*'Tabel 3 '!$E$47)/1000</f>
        <v>234</v>
      </c>
      <c r="D26" s="88">
        <f>C26/$C$7</f>
        <v>1.8238503507404521E-2</v>
      </c>
      <c r="E26" s="28">
        <v>0.11</v>
      </c>
      <c r="F26" s="34">
        <v>179.50064</v>
      </c>
      <c r="G26" s="88">
        <f t="shared" ref="G26:G27" si="5">F26/$F$7</f>
        <v>1.3980889477373628E-2</v>
      </c>
      <c r="H26" s="85">
        <f t="shared" ref="H26:H27" si="6">I26/C26</f>
        <v>-0.23290324786324784</v>
      </c>
      <c r="I26" s="87">
        <f t="shared" ref="I26:I27" si="7">F26-C26</f>
        <v>-54.499359999999996</v>
      </c>
      <c r="J26" s="65" t="s">
        <v>107</v>
      </c>
    </row>
    <row r="27" spans="1:14" s="12" customFormat="1" ht="18">
      <c r="A27" s="9" t="s">
        <v>60</v>
      </c>
      <c r="B27" s="28">
        <v>0.08</v>
      </c>
      <c r="C27" s="89">
        <f>B27*('Tabel 3 '!$K$6*'Tabel 3 '!$B$47+'Tabel 3 '!$K$8*'Tabel 3 '!$C$47+'Tabel 3 '!$K$10*'Tabel 3 '!$D$47+'Tabel 3 '!$K$12*'Tabel 3 '!$E$47)/1000</f>
        <v>124.8</v>
      </c>
      <c r="D27" s="90">
        <f>C27/$C$7</f>
        <v>9.727201870615744E-3</v>
      </c>
      <c r="E27" s="27">
        <v>7.0000000000000007E-2</v>
      </c>
      <c r="F27" s="32">
        <v>114.22768000000001</v>
      </c>
      <c r="G27" s="84">
        <f t="shared" si="5"/>
        <v>8.896929667419581E-3</v>
      </c>
      <c r="H27" s="85">
        <f t="shared" si="6"/>
        <v>-8.4714102564102486E-2</v>
      </c>
      <c r="I27" s="87">
        <f t="shared" si="7"/>
        <v>-10.572319999999991</v>
      </c>
      <c r="J27" s="65" t="s">
        <v>108</v>
      </c>
    </row>
    <row r="28" spans="1:14" s="49" customFormat="1" ht="17.5">
      <c r="A28" s="43" t="s">
        <v>63</v>
      </c>
      <c r="B28" s="56"/>
      <c r="C28" s="75">
        <f>SUM(C25:C27)</f>
        <v>390</v>
      </c>
      <c r="D28" s="78">
        <f>C28/$C$7</f>
        <v>3.0397505845674203E-2</v>
      </c>
      <c r="E28" s="55">
        <v>0.21</v>
      </c>
      <c r="F28" s="48">
        <f>SUM(F25:F27)</f>
        <v>342.68304000000001</v>
      </c>
      <c r="G28" s="80">
        <f>F28/$F$7</f>
        <v>2.6690789002258745E-2</v>
      </c>
      <c r="H28" s="81">
        <f>I28/C28</f>
        <v>-0.12132553846153842</v>
      </c>
      <c r="I28" s="82">
        <f>SUM(I25:I27)</f>
        <v>-47.31695999999998</v>
      </c>
    </row>
    <row r="29" spans="1:14" s="12" customFormat="1" ht="18">
      <c r="A29" s="9" t="s">
        <v>64</v>
      </c>
      <c r="B29" s="39"/>
      <c r="C29" s="33">
        <v>56</v>
      </c>
      <c r="D29" s="77">
        <f>C29/$C$7</f>
        <v>4.36477007014809E-3</v>
      </c>
      <c r="E29" s="40"/>
      <c r="F29" s="33">
        <v>56</v>
      </c>
      <c r="G29" s="83">
        <f>F29/$F$7</f>
        <v>4.3617104135836122E-3</v>
      </c>
      <c r="H29" s="67"/>
      <c r="I29" s="70"/>
    </row>
    <row r="30" spans="1:14" s="11" customFormat="1" ht="18">
      <c r="A30" s="8" t="s">
        <v>65</v>
      </c>
      <c r="B30" s="39"/>
      <c r="C30" s="68"/>
      <c r="D30" s="67"/>
      <c r="E30" s="41"/>
      <c r="F30" s="31">
        <v>16</v>
      </c>
      <c r="G30" s="84">
        <f>F30/$F$7</f>
        <v>1.2462029753096036E-3</v>
      </c>
      <c r="H30" s="67"/>
      <c r="I30" s="70"/>
      <c r="J30" s="12"/>
      <c r="K30" s="12"/>
      <c r="L30" s="12"/>
      <c r="M30" s="12"/>
      <c r="N30" s="12"/>
    </row>
    <row r="31" spans="1:14" s="12" customFormat="1" ht="18">
      <c r="A31" s="23" t="s">
        <v>66</v>
      </c>
      <c r="B31" s="38"/>
      <c r="C31" s="89">
        <f>C12+C15+C18+C23+C28-C29</f>
        <v>1317.5250000000001</v>
      </c>
      <c r="D31" s="91">
        <f>-C31/$C$7</f>
        <v>-0.10269095869056899</v>
      </c>
      <c r="E31" s="41"/>
      <c r="F31" s="32">
        <f>F12+F15+F18+F23+F28-F29+F30</f>
        <v>1500.5977672499998</v>
      </c>
      <c r="G31" s="24">
        <f>-F31/F7</f>
        <v>-0.11687808764311861</v>
      </c>
      <c r="H31" s="92">
        <f>I31/C31</f>
        <v>0.13895202538851234</v>
      </c>
      <c r="I31" s="86">
        <f>F31-C31</f>
        <v>183.07276724999974</v>
      </c>
      <c r="K31" s="13"/>
    </row>
    <row r="32" spans="1:14" s="12" customFormat="1" ht="18.5" thickBot="1">
      <c r="A32" s="57" t="s">
        <v>67</v>
      </c>
      <c r="B32" s="58"/>
      <c r="C32" s="93">
        <f>C9-C31</f>
        <v>6109.8250000000007</v>
      </c>
      <c r="D32" s="94">
        <f>C32/$C$7</f>
        <v>0.47621395167575997</v>
      </c>
      <c r="E32" s="95"/>
      <c r="F32" s="96">
        <v>5851</v>
      </c>
      <c r="G32" s="97">
        <f>F32/F7</f>
        <v>0.45572085053353067</v>
      </c>
      <c r="H32" s="98">
        <f>I32/C32</f>
        <v>-4.2362097114074578E-2</v>
      </c>
      <c r="I32" s="99">
        <f>F32-C32</f>
        <v>-258.82500000000073</v>
      </c>
    </row>
    <row r="33" spans="1:9" s="11" customFormat="1" ht="18">
      <c r="A33" s="10" t="s">
        <v>68</v>
      </c>
      <c r="B33" s="22"/>
      <c r="C33" s="63"/>
      <c r="D33" s="22"/>
      <c r="E33" s="22"/>
      <c r="F33" s="22"/>
      <c r="G33" s="22"/>
      <c r="H33" s="22"/>
      <c r="I33" s="72"/>
    </row>
  </sheetData>
  <mergeCells count="8">
    <mergeCell ref="A4:I4"/>
    <mergeCell ref="B5:D5"/>
    <mergeCell ref="E5:G5"/>
    <mergeCell ref="H5:I5"/>
    <mergeCell ref="D1:E1"/>
    <mergeCell ref="F1:G1"/>
    <mergeCell ref="B1:C1"/>
    <mergeCell ref="H1:I1"/>
  </mergeCells>
  <pageMargins left="0.98425196850393704" right="0.98425196850393704" top="0.98425196850393704" bottom="0.98425196850393704" header="0.39370078740157483" footer="0.39370078740157483"/>
  <pageSetup paperSize="9" orientation="portrait" blackAndWhite="1" horizontalDpi="300" verticalDpi="300" r:id="rId1"/>
  <headerFooter alignWithMargins="0">
    <oddHeader>&amp;C&amp;"Times New Roman,normal"&amp;20Fast og Klammer A/S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1</vt:i4>
      </vt:variant>
    </vt:vector>
  </HeadingPairs>
  <TitlesOfParts>
    <vt:vector size="8" baseType="lpstr">
      <vt:lpstr>Tabel 1 + 2</vt:lpstr>
      <vt:lpstr>Tabel 3 </vt:lpstr>
      <vt:lpstr>Tabel 4</vt:lpstr>
      <vt:lpstr>Løsningsskitse opg. 9.2.1</vt:lpstr>
      <vt:lpstr>Løsningsskitse opg. 9.2.5</vt:lpstr>
      <vt:lpstr>Løsningsskitse opg. 9.2.6</vt:lpstr>
      <vt:lpstr>7.8</vt:lpstr>
      <vt:lpstr>Gager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install</dc:creator>
  <cp:lastModifiedBy>Jeanette Willert</cp:lastModifiedBy>
  <dcterms:created xsi:type="dcterms:W3CDTF">2012-12-05T09:04:50Z</dcterms:created>
  <dcterms:modified xsi:type="dcterms:W3CDTF">2024-09-26T13:54:12Z</dcterms:modified>
</cp:coreProperties>
</file>