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jw.acc\Documents\Bøger\Opgavesamling til Virksomhedens Økonomistyring\VØSO - 4 udgave 2022 - 2023\VØSO - kapitel 10\"/>
    </mc:Choice>
  </mc:AlternateContent>
  <xr:revisionPtr revIDLastSave="0" documentId="8_{7746CF4A-EED2-4F5D-87E5-DFDDAA77BB47}" xr6:coauthVersionLast="47" xr6:coauthVersionMax="47" xr10:uidLastSave="{00000000-0000-0000-0000-000000000000}"/>
  <bookViews>
    <workbookView xWindow="-110" yWindow="-110" windowWidth="19420" windowHeight="11620" tabRatio="694" xr2:uid="{00000000-000D-0000-FFFF-FFFF00000000}"/>
  </bookViews>
  <sheets>
    <sheet name="Bilag og data" sheetId="3" r:id="rId1"/>
    <sheet name="Løsn.opg 10.2.1 - 10.2.4" sheetId="4" r:id="rId2"/>
    <sheet name="Løsn. opg 10.2.6 - 10.2.10" sheetId="5" r:id="rId3"/>
    <sheet name="Løsn. opg. 10.2.11 - 10.2.12" sheetId="6" r:id="rId4"/>
    <sheet name="Løsn. opg 10.2.13 - 10.2.14" sheetId="7" r:id="rId5"/>
    <sheet name="Grafer" sheetId="8" r:id="rId6"/>
    <sheet name="Grafdata" sheetId="9" state="hidden" r:id="rId7"/>
  </sheets>
  <definedNames>
    <definedName name="_xlnm.Print_Area" localSheetId="0">'Bilag og data'!$B$3:$L$25</definedName>
    <definedName name="_xlnm.Print_Area" localSheetId="6">Grafdata!$A$18:$I$37</definedName>
    <definedName name="_xlnm.Print_Area" localSheetId="4">'Løsn. opg 10.2.13 - 10.2.14'!$A$24:$N$48</definedName>
    <definedName name="_xlnm.Print_Area" localSheetId="2">'Løsn. opg 10.2.6 - 10.2.10'!$A$5:$N$27</definedName>
    <definedName name="_xlnm.Print_Area" localSheetId="3">'Løsn. opg. 10.2.11 - 10.2.12'!$A$24:$G$39</definedName>
    <definedName name="_xlnm.Print_Area" localSheetId="1">'Løsn.opg 10.2.1 - 10.2.4'!$A$5:$N$21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7" l="1"/>
  <c r="A46" i="7"/>
  <c r="A45" i="7"/>
  <c r="A44" i="7"/>
  <c r="A43" i="7"/>
  <c r="A42" i="7"/>
  <c r="A41" i="7"/>
  <c r="A40" i="7"/>
  <c r="A39" i="7"/>
  <c r="A38" i="7"/>
  <c r="A37" i="7"/>
  <c r="A36" i="7"/>
  <c r="D51" i="7"/>
  <c r="E51" i="7"/>
  <c r="F51" i="7"/>
  <c r="G51" i="7"/>
  <c r="H51" i="7"/>
  <c r="I51" i="7"/>
  <c r="J51" i="7"/>
  <c r="K51" i="7"/>
  <c r="L51" i="7"/>
  <c r="M51" i="7"/>
  <c r="N51" i="7"/>
  <c r="A38" i="4"/>
  <c r="A31" i="4"/>
  <c r="A30" i="4"/>
  <c r="A29" i="4"/>
  <c r="A28" i="4"/>
  <c r="A27" i="4"/>
  <c r="A11" i="4"/>
  <c r="A9" i="4"/>
  <c r="A10" i="4"/>
  <c r="A8" i="4"/>
  <c r="A7" i="4"/>
  <c r="B25" i="3"/>
  <c r="B24" i="3"/>
  <c r="B23" i="3"/>
  <c r="B22" i="3"/>
  <c r="B21" i="3"/>
  <c r="B20" i="3"/>
  <c r="B19" i="3"/>
  <c r="B18" i="3"/>
  <c r="F7" i="3"/>
  <c r="J7" i="3"/>
  <c r="F18" i="3"/>
  <c r="J18" i="3"/>
  <c r="F8" i="3"/>
  <c r="J8" i="3"/>
  <c r="F19" i="3"/>
  <c r="J19" i="3"/>
  <c r="F9" i="3"/>
  <c r="K9" i="3"/>
  <c r="J9" i="3"/>
  <c r="F20" i="3"/>
  <c r="J20" i="3"/>
  <c r="F10" i="3"/>
  <c r="K10" i="3"/>
  <c r="J10" i="3"/>
  <c r="F21" i="3"/>
  <c r="J21" i="3"/>
  <c r="C11" i="3"/>
  <c r="D11" i="3"/>
  <c r="D12" i="3"/>
  <c r="D14" i="3"/>
  <c r="E11" i="3"/>
  <c r="E12" i="3"/>
  <c r="E14" i="3"/>
  <c r="G11" i="3"/>
  <c r="H11" i="3"/>
  <c r="H12" i="3"/>
  <c r="I11" i="3"/>
  <c r="I12" i="3"/>
  <c r="I14" i="3"/>
  <c r="C22" i="3"/>
  <c r="C23" i="3"/>
  <c r="D22" i="3"/>
  <c r="E22" i="3"/>
  <c r="E23" i="3"/>
  <c r="E25" i="3"/>
  <c r="G22" i="3"/>
  <c r="H22" i="3"/>
  <c r="H23" i="3"/>
  <c r="H25" i="3"/>
  <c r="I22" i="3"/>
  <c r="I23" i="3"/>
  <c r="I25" i="3"/>
  <c r="C12" i="3"/>
  <c r="D23" i="3"/>
  <c r="D25" i="3"/>
  <c r="F13" i="3"/>
  <c r="J13" i="3"/>
  <c r="F24" i="3"/>
  <c r="J24" i="3"/>
  <c r="C14" i="3"/>
  <c r="B4" i="9"/>
  <c r="B9" i="9"/>
  <c r="B15" i="9"/>
  <c r="C4" i="9"/>
  <c r="D4" i="9"/>
  <c r="D9" i="9"/>
  <c r="D15" i="9"/>
  <c r="E4" i="9"/>
  <c r="E9" i="9"/>
  <c r="E15" i="9"/>
  <c r="F4" i="9"/>
  <c r="F9" i="9"/>
  <c r="F15" i="9"/>
  <c r="G4" i="9"/>
  <c r="H4" i="9"/>
  <c r="I4" i="9"/>
  <c r="I9" i="9"/>
  <c r="I15" i="9"/>
  <c r="J4" i="9"/>
  <c r="J9" i="9"/>
  <c r="J15" i="9"/>
  <c r="K4" i="9"/>
  <c r="L4" i="9"/>
  <c r="M4" i="9"/>
  <c r="N4" i="9"/>
  <c r="B5" i="9"/>
  <c r="B6" i="9"/>
  <c r="O6" i="9"/>
  <c r="C9" i="9"/>
  <c r="C15" i="9"/>
  <c r="G9" i="9"/>
  <c r="H9" i="9"/>
  <c r="K9" i="9"/>
  <c r="L9" i="9"/>
  <c r="L15" i="9"/>
  <c r="M9" i="9"/>
  <c r="M15" i="9"/>
  <c r="N9" i="9"/>
  <c r="N15" i="9"/>
  <c r="A10" i="9"/>
  <c r="B10" i="9"/>
  <c r="A11" i="9"/>
  <c r="B11" i="9"/>
  <c r="G15" i="9"/>
  <c r="H15" i="9"/>
  <c r="K15" i="9"/>
  <c r="A16" i="9"/>
  <c r="B16" i="9"/>
  <c r="C16" i="9"/>
  <c r="D16" i="9"/>
  <c r="E16" i="9"/>
  <c r="F16" i="9"/>
  <c r="G16" i="9"/>
  <c r="H16" i="9"/>
  <c r="I16" i="9"/>
  <c r="J16" i="9"/>
  <c r="K16" i="9"/>
  <c r="L16" i="9"/>
  <c r="M16" i="9"/>
  <c r="N16" i="9"/>
  <c r="B17" i="9"/>
  <c r="A15" i="5"/>
  <c r="A42" i="5" s="1"/>
  <c r="A16" i="5"/>
  <c r="A43" i="5" s="1"/>
  <c r="A17" i="5"/>
  <c r="A44" i="5"/>
  <c r="A18" i="5"/>
  <c r="A45" i="5" s="1"/>
  <c r="A52" i="5"/>
  <c r="A53" i="5"/>
  <c r="A54" i="5"/>
  <c r="A13" i="7"/>
  <c r="A16" i="7"/>
  <c r="A13" i="6"/>
  <c r="A26" i="6"/>
  <c r="A15" i="6"/>
  <c r="A28" i="6"/>
  <c r="A16" i="6"/>
  <c r="A29" i="6"/>
  <c r="A27" i="6"/>
  <c r="A13" i="4"/>
  <c r="A33" i="4"/>
  <c r="A15" i="4"/>
  <c r="A35" i="4"/>
  <c r="A17" i="4"/>
  <c r="A37" i="4"/>
  <c r="K24" i="3"/>
  <c r="K18" i="3"/>
  <c r="K8" i="3"/>
  <c r="J11" i="3"/>
  <c r="K7" i="3"/>
  <c r="F12" i="3"/>
  <c r="K13" i="3"/>
  <c r="L24" i="3"/>
  <c r="K21" i="3"/>
  <c r="L21" i="3"/>
  <c r="J22" i="3"/>
  <c r="G12" i="3"/>
  <c r="G14" i="3"/>
  <c r="F11" i="3"/>
  <c r="K11" i="3"/>
  <c r="K20" i="3"/>
  <c r="L20" i="3"/>
  <c r="K19" i="3"/>
  <c r="L19" i="3"/>
  <c r="L18" i="3"/>
  <c r="F23" i="3"/>
  <c r="F22" i="3"/>
  <c r="K22" i="3"/>
  <c r="H14" i="3"/>
  <c r="J14" i="3"/>
  <c r="F14" i="3"/>
  <c r="C25" i="3"/>
  <c r="G23" i="3"/>
  <c r="L22" i="3"/>
  <c r="J12" i="3"/>
  <c r="K12" i="3"/>
  <c r="K14" i="3"/>
  <c r="J23" i="3"/>
  <c r="K23" i="3"/>
  <c r="L23" i="3"/>
  <c r="G25" i="3"/>
  <c r="F25" i="3"/>
  <c r="J25" i="3"/>
  <c r="K25" i="3"/>
  <c r="L25" i="3"/>
  <c r="C5" i="9"/>
  <c r="D5" i="9"/>
  <c r="C10" i="9"/>
  <c r="E5" i="9"/>
  <c r="D10" i="9"/>
  <c r="F5" i="9"/>
  <c r="E10" i="9"/>
  <c r="G5" i="9"/>
  <c r="F10" i="9"/>
  <c r="H5" i="9"/>
  <c r="G10" i="9"/>
  <c r="I5" i="9"/>
  <c r="H10" i="9"/>
  <c r="J5" i="9"/>
  <c r="I10" i="9"/>
  <c r="K5" i="9"/>
  <c r="J10" i="9"/>
  <c r="L5" i="9"/>
  <c r="K10" i="9"/>
  <c r="N5" i="9"/>
  <c r="M5" i="9"/>
  <c r="L10" i="9"/>
  <c r="M10" i="9"/>
  <c r="N10" i="9"/>
  <c r="E17" i="9" l="1"/>
  <c r="F17" i="9" l="1"/>
  <c r="G17" i="9" l="1"/>
  <c r="E6" i="9"/>
  <c r="P6" i="9" s="1"/>
  <c r="H17" i="9" l="1"/>
  <c r="H6" i="9"/>
  <c r="Q6" i="9" s="1"/>
  <c r="E11" i="9" l="1"/>
  <c r="K6" i="9"/>
  <c r="R6" i="9" s="1"/>
  <c r="N6" i="9"/>
  <c r="S6" i="9" s="1"/>
  <c r="H11" i="9" l="1"/>
  <c r="K11" i="9" l="1"/>
  <c r="N11" i="9"/>
  <c r="K17" i="9" l="1"/>
  <c r="N1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 tilfreds Microsoft Office-bruger</author>
  </authors>
  <commentList>
    <comment ref="C13" authorId="0" shapeId="0" xr:uid="{00000000-0006-0000-0100-000001000000}">
      <text>
        <r>
          <rPr>
            <sz val="8"/>
            <color rgb="FF000000"/>
            <rFont val="Tahoma"/>
            <family val="2"/>
          </rPr>
          <t>Debitorerne for denne periode findes ved at tage salget for denne periode, samt halvdelen af forrige periodes salg. Således er kreditten hos debitorerne 1,5 måneder. Læg mærke til at der ikke benyttes oms.hastigheder, da denne er under 1.</t>
        </r>
      </text>
    </comment>
    <comment ref="C15" authorId="0" shapeId="0" xr:uid="{00000000-0006-0000-0100-000002000000}">
      <text>
        <r>
          <rPr>
            <sz val="8"/>
            <color rgb="FF000000"/>
            <rFont val="Tahoma"/>
            <family val="2"/>
          </rPr>
          <t>Lagrene findes ved at tage de næste 4 perioders stykomkostninger. Dette svarer til 4 måneders lager. Læg mærke til at lagrene er fremadrettet, samt at der ikke benyttes oms.hastighed, da denne er under 1.</t>
        </r>
      </text>
    </comment>
    <comment ref="C17" authorId="0" shapeId="0" xr:uid="{00000000-0006-0000-0100-000003000000}">
      <text>
        <r>
          <rPr>
            <sz val="8"/>
            <color rgb="FF000000"/>
            <rFont val="Tahoma"/>
            <family val="2"/>
          </rPr>
          <t xml:space="preserve">For at finde kreditorerne skal vi finde varekøbet for 1,5 måneder. For denne periode findes det ved at tage:
</t>
        </r>
        <r>
          <rPr>
            <sz val="8"/>
            <color rgb="FF000000"/>
            <rFont val="Tahoma"/>
            <family val="2"/>
          </rPr>
          <t xml:space="preserve">Køb=Forbr.-L.Pri+L.Ult
</t>
        </r>
        <r>
          <rPr>
            <sz val="8"/>
            <color rgb="FF000000"/>
            <rFont val="Tahoma"/>
            <family val="2"/>
          </rPr>
          <t>Derudover skal vi have ½-delen af forrige periodes vareforbrug der findes på samme måde.</t>
        </r>
      </text>
    </comment>
    <comment ref="C33" authorId="0" shapeId="0" xr:uid="{00000000-0006-0000-0100-000004000000}">
      <text>
        <r>
          <rPr>
            <sz val="10"/>
            <color rgb="FF000000"/>
            <rFont val="Arial"/>
            <family val="2"/>
          </rPr>
          <t>Debitorerne findes ved at dele periodens salg med oms.hastigheden. I dette tilfælde 12/1,5=8.</t>
        </r>
      </text>
    </comment>
    <comment ref="D33" authorId="0" shapeId="0" xr:uid="{00000000-0006-0000-0100-000005000000}">
      <text>
        <r>
          <rPr>
            <sz val="10"/>
            <color rgb="FF000000"/>
            <rFont val="Arial"/>
            <family val="2"/>
          </rPr>
          <t>Debitorerne findes ved at tage denne periodes salg og dele med periodens oms.hastighed, der her er 6/1,5=4.</t>
        </r>
      </text>
    </comment>
    <comment ref="F33" authorId="0" shapeId="0" xr:uid="{00000000-0006-0000-0100-000006000000}">
      <text>
        <r>
          <rPr>
            <sz val="10"/>
            <color rgb="FF000000"/>
            <rFont val="Arial"/>
            <family val="2"/>
          </rPr>
          <t>Debitorerne findes ved at tage denne periodes salg og dele med periodens oms.hastighed, der her er 3/1,5=2.</t>
        </r>
      </text>
    </comment>
    <comment ref="C35" authorId="0" shapeId="0" xr:uid="{00000000-0006-0000-0100-000007000000}">
      <text>
        <r>
          <rPr>
            <sz val="10"/>
            <color rgb="FF000000"/>
            <rFont val="Arial"/>
            <family val="2"/>
          </rPr>
          <t>Lagrene findes ved at dele periodens styk.omk. med oms.hastigheden. I dette tilfælde 12/4=3.</t>
        </r>
      </text>
    </comment>
    <comment ref="D35" authorId="0" shapeId="0" xr:uid="{00000000-0006-0000-0100-000008000000}">
      <text>
        <r>
          <rPr>
            <sz val="10"/>
            <color rgb="FF000000"/>
            <rFont val="Arial"/>
            <family val="2"/>
          </rPr>
          <t>Lagrenes findes ved at dividere periodens stykomkostninger med oms.hastigheden. I dette tilfælde 6/4=1,5</t>
        </r>
      </text>
    </comment>
    <comment ref="F35" authorId="0" shapeId="0" xr:uid="{00000000-0006-0000-0100-000009000000}">
      <text>
        <r>
          <rPr>
            <sz val="10"/>
            <color rgb="FF000000"/>
            <rFont val="Arial"/>
            <family val="2"/>
          </rPr>
          <t>Her kan der ikke benyttes oms.hastigheder, så vi finder lagrene ved at tage denne periodes stykomkostninger, samt 1/3-del af næste periodes styk.omk. Lagrene er fremadrettet.</t>
        </r>
      </text>
    </comment>
    <comment ref="C37" authorId="0" shapeId="0" xr:uid="{00000000-0006-0000-0100-00000A000000}">
      <text>
        <r>
          <rPr>
            <sz val="10"/>
            <color rgb="FF000000"/>
            <rFont val="Arial"/>
            <family val="2"/>
          </rPr>
          <t>Kreditorerne findes ved at dele periodens varekøb med oms.hastigheden. I dette tilfælde 12/1,5=8. I dette tilfælde er varekøbet = vareforbruget, altså styk.omk.</t>
        </r>
      </text>
    </comment>
    <comment ref="D37" authorId="0" shapeId="0" xr:uid="{00000000-0006-0000-0100-00000B000000}">
      <text>
        <r>
          <rPr>
            <sz val="10"/>
            <color rgb="FF000000"/>
            <rFont val="Arial"/>
            <family val="2"/>
          </rPr>
          <t xml:space="preserve">Varekreditorerne findes ved at finde dette kvartals varekøb og derved dele med oms.hastigheden. I dette tilfælde 6/1,5=4. Vareforbruget findes ved formlen:
</t>
        </r>
        <r>
          <rPr>
            <sz val="10"/>
            <color rgb="FF000000"/>
            <rFont val="Arial"/>
            <family val="2"/>
          </rPr>
          <t>Køb=Forbr.-La.Pri+La.Ult.</t>
        </r>
      </text>
    </comment>
    <comment ref="F37" authorId="0" shapeId="0" xr:uid="{00000000-0006-0000-0100-00000C000000}">
      <text>
        <r>
          <rPr>
            <sz val="10"/>
            <color rgb="FF000000"/>
            <rFont val="Arial"/>
            <family val="2"/>
          </rPr>
          <t xml:space="preserve">Varekreditorerne findes ved at finde dette kvartals varekøb og derved dele med oms.hastigheden. I dette tilfælde 4/1,5=2,67. Vareforbruget findes ved formlen:
</t>
        </r>
        <r>
          <rPr>
            <sz val="10"/>
            <color rgb="FF000000"/>
            <rFont val="Arial"/>
            <family val="2"/>
          </rPr>
          <t>Køb=Forbr.-La.Pri+La.Ult.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 tilfreds Microsoft Office-bruger</author>
  </authors>
  <commentList>
    <comment ref="C15" authorId="0" shapeId="0" xr:uid="{00000000-0006-0000-0200-000001000000}">
      <text>
        <r>
          <rPr>
            <sz val="10"/>
            <color rgb="FF000000"/>
            <rFont val="Arial"/>
            <family val="2"/>
          </rPr>
          <t>Debitorerne findes på normal vis, ved at tage denne periodes salg, samt ½-delen af forrige periodes salg. Der kan ikke benyttes oms.hastighed, da denne er under 1.</t>
        </r>
      </text>
    </comment>
    <comment ref="C16" authorId="0" shapeId="0" xr:uid="{00000000-0006-0000-0200-000002000000}">
      <text>
        <r>
          <rPr>
            <sz val="10"/>
            <color rgb="FF000000"/>
            <rFont val="Arial"/>
            <family val="2"/>
          </rPr>
          <t>Vi skal her have lagrene for de materialer, der skal benyttes i produktionen de næste 3 perioder. Dette er udregnet under mellemresultater</t>
        </r>
      </text>
    </comment>
    <comment ref="C17" authorId="0" shapeId="0" xr:uid="{00000000-0006-0000-0200-000003000000}">
      <text>
        <r>
          <rPr>
            <sz val="10"/>
            <color rgb="FF000000"/>
            <rFont val="Arial"/>
            <family val="2"/>
          </rPr>
          <t>Denne skal findes efter at debitorerne er udregnet. Færdigvarelagret findes her ved at tage de to næste perioders styk.omk.</t>
        </r>
      </text>
    </comment>
    <comment ref="C18" authorId="0" shapeId="0" xr:uid="{00000000-0006-0000-0200-000004000000}">
      <text>
        <r>
          <rPr>
            <sz val="10"/>
            <color rgb="FF000000"/>
            <rFont val="Arial"/>
            <family val="2"/>
          </rPr>
          <t>Kreditorerne findes ved at tage udgangspunkt i periodens materiaelkøb. I dette tilfælde er der tale om 2 måneders kredit, hvorfor kreditten angår denne periode og forrige.</t>
        </r>
      </text>
    </comment>
    <comment ref="C25" authorId="0" shapeId="0" xr:uid="{00000000-0006-0000-0200-000005000000}">
      <text>
        <r>
          <rPr>
            <sz val="10"/>
            <color rgb="FF000000"/>
            <rFont val="Arial"/>
            <family val="2"/>
          </rPr>
          <t>De samlede styk.omk finder ved at dividere materialer i produktionen med materialeandel af styk.omk.</t>
        </r>
      </text>
    </comment>
    <comment ref="C26" authorId="0" shapeId="0" xr:uid="{00000000-0006-0000-0200-000006000000}">
      <text>
        <r>
          <rPr>
            <sz val="10"/>
            <color rgb="FF000000"/>
            <rFont val="Arial"/>
            <family val="2"/>
          </rPr>
          <t>For at finde denne periodes materialeforbrug gøres følgende: Forbrug = Periodens vareforbrug + (Lager mat. Ult. - Lager mat. Pri.)*(materialeandel af stykomk.</t>
        </r>
      </text>
    </comment>
    <comment ref="C27" authorId="0" shapeId="0" xr:uid="{00000000-0006-0000-0200-000007000000}">
      <text>
        <r>
          <rPr>
            <sz val="10"/>
            <color rgb="FF000000"/>
            <rFont val="Arial"/>
            <family val="2"/>
          </rPr>
          <t>Nu kan periodens materialekøb findes ved at sige Køb = Forbrug (materiale i prod.) - Lager mat. pri. + Lager mat. ult.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 tilfreds Microsoft Office-bruger</author>
  </authors>
  <commentList>
    <comment ref="J14" authorId="0" shapeId="0" xr:uid="{00000000-0006-0000-0300-000001000000}">
      <text>
        <r>
          <rPr>
            <sz val="10"/>
            <color rgb="FF000000"/>
            <rFont val="Arial"/>
            <family val="2"/>
          </rPr>
          <t>Det er denne værdi vi får oplyst i teksten. Hvor denne skal placeres kan findes ved at se hvornår produktion er større end salget (igen). Dermed har vi fundet Færdigvarelager (primo) for denne periode.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 tilfreds Microsoft Office-bruger</author>
  </authors>
  <commentList>
    <comment ref="C8" authorId="0" shapeId="0" xr:uid="{00000000-0006-0000-0400-000001000000}">
      <text>
        <r>
          <rPr>
            <sz val="10"/>
            <color rgb="FF000000"/>
            <rFont val="Arial"/>
            <family val="2"/>
          </rPr>
          <t>Produktionen er i opgaven givet ud fra salget.</t>
        </r>
      </text>
    </comment>
    <comment ref="C9" authorId="0" shapeId="0" xr:uid="{00000000-0006-0000-0400-000002000000}">
      <text>
        <r>
          <rPr>
            <sz val="10"/>
            <color indexed="81"/>
            <rFont val="Arial"/>
            <family val="2"/>
          </rPr>
          <t>For at finde denne periodes materialeforbrug gøres følgende: Forbrug = Periodens vareforbrug + (Lager mat. Ult. - Lager mat. Pri.)*(materialeandel af stykomk.</t>
        </r>
      </text>
    </comment>
    <comment ref="K11" authorId="0" shapeId="0" xr:uid="{00000000-0006-0000-0400-000003000000}">
      <text>
        <r>
          <rPr>
            <sz val="10"/>
            <color indexed="81"/>
            <rFont val="Arial"/>
            <family val="2"/>
          </rPr>
          <t>I denne opgave er det periodens køb der er den ubekendte størrelse. Formlen udtrykker at:
Hvis forrige måneds lager - denne måneds produktion (salg) &lt; 300, så skal der købes ind. Enten skal der købes 1000 ind ellers skal der købes ind således at materialelageret mindst er 300.</t>
        </r>
      </text>
    </comment>
    <comment ref="B26" authorId="0" shapeId="0" xr:uid="{00000000-0006-0000-0400-000004000000}">
      <text>
        <r>
          <rPr>
            <sz val="10"/>
            <color rgb="FF000000"/>
            <rFont val="Arial"/>
            <family val="2"/>
          </rPr>
          <t>Værdien stammer fra ultimo året før, og er Bjerg &amp; Dal's "lagre" summeret.</t>
        </r>
      </text>
    </comment>
    <comment ref="C28" authorId="0" shapeId="0" xr:uid="{00000000-0006-0000-0400-000005000000}">
      <text>
        <r>
          <rPr>
            <sz val="10"/>
            <color indexed="81"/>
            <rFont val="Arial"/>
            <family val="2"/>
          </rPr>
          <t>Værdien stammer fra mellemresultaterne.</t>
        </r>
      </text>
    </comment>
    <comment ref="C29" authorId="0" shapeId="0" xr:uid="{00000000-0006-0000-0400-000006000000}">
      <text>
        <r>
          <rPr>
            <sz val="10"/>
            <color indexed="81"/>
            <rFont val="Arial"/>
            <family val="2"/>
          </rPr>
          <t>Værdien er hentet fra opg. C.3.</t>
        </r>
      </text>
    </comment>
    <comment ref="A50" authorId="0" shapeId="0" xr:uid="{00000000-0006-0000-0400-000007000000}">
      <text>
        <r>
          <rPr>
            <sz val="8"/>
            <color rgb="FF000000"/>
            <rFont val="Tahoma"/>
            <family val="2"/>
          </rPr>
          <t xml:space="preserve">Den Studerende skal selv indtaste antal måneder på kredit.
</t>
        </r>
      </text>
    </comment>
  </commentList>
</comments>
</file>

<file path=xl/sharedStrings.xml><?xml version="1.0" encoding="utf-8"?>
<sst xmlns="http://schemas.openxmlformats.org/spreadsheetml/2006/main" count="284" uniqueCount="122">
  <si>
    <t>Bjerg &amp; Dal</t>
  </si>
  <si>
    <t>Jan</t>
  </si>
  <si>
    <t>Feb</t>
  </si>
  <si>
    <t>Mar</t>
  </si>
  <si>
    <t>1. kvt</t>
  </si>
  <si>
    <t>Maj</t>
  </si>
  <si>
    <t>April</t>
  </si>
  <si>
    <t>Juni</t>
  </si>
  <si>
    <t>2. kvt</t>
  </si>
  <si>
    <t>1. halvår</t>
  </si>
  <si>
    <t>Juli</t>
  </si>
  <si>
    <t>Aug</t>
  </si>
  <si>
    <t>Sep</t>
  </si>
  <si>
    <t>3. kvt</t>
  </si>
  <si>
    <t>Nov</t>
  </si>
  <si>
    <t>Okt</t>
  </si>
  <si>
    <t>Dec</t>
  </si>
  <si>
    <t>4. kvt.</t>
  </si>
  <si>
    <t>2. halvår</t>
  </si>
  <si>
    <t>Hele året</t>
  </si>
  <si>
    <t xml:space="preserve">  Materialer</t>
  </si>
  <si>
    <t>Dækningsbidrag</t>
  </si>
  <si>
    <t>Indtjeningsbidrag</t>
  </si>
  <si>
    <t>Kredit- og lagertider</t>
  </si>
  <si>
    <t>Lagertid for materialer</t>
  </si>
  <si>
    <t>Lagertid</t>
  </si>
  <si>
    <t>Likviditetsbeskrivelse for handelsvirksomheden på månedsbasis</t>
  </si>
  <si>
    <t>Primo</t>
  </si>
  <si>
    <t>Likviditetsvirkning</t>
  </si>
  <si>
    <t>Ultimo</t>
  </si>
  <si>
    <t>Likviditetsbeskrivelse for handelsvirksomheden på års-, halvårs- og kvartals-basis</t>
  </si>
  <si>
    <t>Årligt</t>
  </si>
  <si>
    <t>Halvårligt</t>
  </si>
  <si>
    <t>Kvartalsvis</t>
  </si>
  <si>
    <t>4. kvt</t>
  </si>
  <si>
    <t>Likviditetsbeskrivelse for fremstillingsvirksomheden på månedsbasis</t>
  </si>
  <si>
    <t>Mellemresultater</t>
  </si>
  <si>
    <t>6) Periodens køb</t>
  </si>
  <si>
    <t>Likviditetsbeskrivelse for fremstillingsvirksomheden på års-, halvårs- og kvartals-basis</t>
  </si>
  <si>
    <t>Likviditetsbeskrivelse for fremstillingsvirksomheden med kendt min. lager på månedsbasis.</t>
  </si>
  <si>
    <t>I alt</t>
  </si>
  <si>
    <t>Periodens produktion</t>
  </si>
  <si>
    <t xml:space="preserve">   Materialeforbrug i produktion</t>
  </si>
  <si>
    <t>Periodens køb af materialer</t>
  </si>
  <si>
    <t>Forarbejdede jævn</t>
  </si>
  <si>
    <t>Pengebinding netto i driftsbidrag</t>
  </si>
  <si>
    <t>Kumuleret indtjeningsbidrag</t>
  </si>
  <si>
    <t>Driftens likviditetsvirkning</t>
  </si>
  <si>
    <t>Likviditetsbeskrivelse for fremstillingsvirksomheden med kendt min. lager på kvartal med måned.</t>
  </si>
  <si>
    <t>Periodens køb</t>
  </si>
  <si>
    <t>Illustration af hvornår lagret er i minimum</t>
  </si>
  <si>
    <t>Materialer i salg</t>
  </si>
  <si>
    <t>Materialer i prod.</t>
  </si>
  <si>
    <t xml:space="preserve">   Materialeforbrug</t>
  </si>
  <si>
    <t>Forarbejdede min 500</t>
  </si>
  <si>
    <t>Materialer min. 300</t>
  </si>
  <si>
    <t>Pengebinding i driftskapital</t>
  </si>
  <si>
    <t>Komuleret indtjeningsbidrag</t>
  </si>
  <si>
    <t>Driftens likviditetsvirkning ved 2 mdr. kredittid</t>
  </si>
  <si>
    <t>Kumuleret likviditetsvirkning</t>
  </si>
  <si>
    <t>Driftens likviditetsvirkning ved ændret kredittider</t>
  </si>
  <si>
    <t>Mulige nye varekreditter</t>
  </si>
  <si>
    <t>Udnyttet kredit</t>
  </si>
  <si>
    <t>Kredittid i måneder for ældste varekøb</t>
  </si>
  <si>
    <t>måned</t>
  </si>
  <si>
    <t>Opgave 1, Graf over likviditetsvirkning i de enkelte perioder</t>
  </si>
  <si>
    <t>Opgave 2, Graf over likviditetsvirkning i de enkelte perioder</t>
  </si>
  <si>
    <t>Opgave 3, Graf over likviditetsvirkning i de enkelte perioder</t>
  </si>
  <si>
    <t>Handel</t>
  </si>
  <si>
    <t>Måned</t>
  </si>
  <si>
    <t>Kvartal</t>
  </si>
  <si>
    <t>Fremstilling</t>
  </si>
  <si>
    <t>Fremstilling sæson</t>
  </si>
  <si>
    <t>Kvartal m.m.</t>
  </si>
  <si>
    <t>Kredit udnyttet i antal mdr</t>
  </si>
  <si>
    <t>Kreditorer ved 2. mdr's kredit</t>
  </si>
  <si>
    <t>Kreditorer</t>
  </si>
  <si>
    <t>Ændring i kreditorer</t>
  </si>
  <si>
    <t>Likviditetsbeskrivelse ved størst mulig udnyttelse af kontantrabatter</t>
  </si>
  <si>
    <t>Likviditetsbeskrivelse for fremstillingsvirksomheden med kendt min. materialelager, samt mindstekøb.</t>
  </si>
  <si>
    <t>Lønsomhedsmønstret med sæson i salget, 2. halvår (beløb i 1.000 kr.)</t>
  </si>
  <si>
    <t>Lønsomhedsmønstret med sæson i salget, 1. halvår (beløb i 1.000 kr.)</t>
  </si>
  <si>
    <t xml:space="preserve">   Variable omkostninger</t>
  </si>
  <si>
    <t>Variable omk. i prod.</t>
  </si>
  <si>
    <t>Materialeomk. i prod.</t>
  </si>
  <si>
    <t xml:space="preserve">   Variable omkostninger i alt</t>
  </si>
  <si>
    <t>Variable omkostninger, periodens salg</t>
  </si>
  <si>
    <t>4) Materialeomk. i prod.</t>
  </si>
  <si>
    <t>3) Variable omk. i prod.</t>
  </si>
  <si>
    <t xml:space="preserve">   Variable omk., periodens salg</t>
  </si>
  <si>
    <t>Virksomhedens økonomistyring</t>
  </si>
  <si>
    <t>10.2 Bjerg &amp; Dal A/S</t>
  </si>
  <si>
    <t>1)</t>
  </si>
  <si>
    <t>8)</t>
  </si>
  <si>
    <t>4)</t>
  </si>
  <si>
    <t>5)</t>
  </si>
  <si>
    <t>2)</t>
  </si>
  <si>
    <t>3)</t>
  </si>
  <si>
    <t>6)</t>
  </si>
  <si>
    <t>7)</t>
  </si>
  <si>
    <t>Handelvirksomhed - Eksempel A</t>
  </si>
  <si>
    <t>Produktionsvirksomhed - Eksempel B</t>
  </si>
  <si>
    <t>Produktionsvirksomhed - Eksempel C</t>
  </si>
  <si>
    <t>Måneder</t>
  </si>
  <si>
    <t>Salg</t>
  </si>
  <si>
    <t xml:space="preserve">  Forarbejdningsløn</t>
  </si>
  <si>
    <t>Variable omkomkostninger i alt</t>
  </si>
  <si>
    <t>"Kontante" kapacitetsomk.</t>
  </si>
  <si>
    <t>Vejledende løninger til spørgsmål 10.2.1 - 10.2.3</t>
  </si>
  <si>
    <t>Periodens samlet forskydning</t>
  </si>
  <si>
    <t>Kundekredittid</t>
  </si>
  <si>
    <t>Leverandørkredittid</t>
  </si>
  <si>
    <t>Vejledende løning til spørgsmål 10.2.9</t>
  </si>
  <si>
    <t>Vejledende løninger til spørgsmål 10.2.6 - 10.2.8</t>
  </si>
  <si>
    <t>Vejledende løning til spørgsmål 10.2.11</t>
  </si>
  <si>
    <t>Vejledende løning til spørgsmål 10.2.12</t>
  </si>
  <si>
    <t>Vejledende løning til spørgsmål 10.2.13</t>
  </si>
  <si>
    <t>Vejledende løning til spørgsmål 10.2.14</t>
  </si>
  <si>
    <t>Lagertid af forarbejdede varer</t>
  </si>
  <si>
    <t>Lagerminimum af forarbejdede varer</t>
  </si>
  <si>
    <t>Vejledende løsning til opgave 10.2.4</t>
  </si>
  <si>
    <t xml:space="preserve">  Øvrige variable 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</si>
</sst>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b/>
      <sz val="10"/>
      <color indexed="12"/>
      <name val="Arial"/>
      <family val="2"/>
    </font>
    <font>
      <b/>
      <sz val="16"/>
      <color indexed="10"/>
      <name val="Arial"/>
      <family val="2"/>
    </font>
    <font>
      <sz val="10"/>
      <name val="Arial"/>
      <family val="2"/>
    </font>
    <font>
      <sz val="8"/>
      <name val="Arial"/>
      <family val="2"/>
    </font>
    <font>
      <sz val="10"/>
      <color indexed="81"/>
      <name val="Arial"/>
      <family val="2"/>
    </font>
    <font>
      <b/>
      <sz val="12"/>
      <color theme="1"/>
      <name val="Calibri"/>
      <family val="2"/>
      <scheme val="minor"/>
    </font>
    <font>
      <sz val="12"/>
      <name val="Calibri"/>
      <family val="2"/>
      <scheme val="minor"/>
    </font>
    <font>
      <b/>
      <sz val="16"/>
      <color indexed="10"/>
      <name val="Calibri"/>
      <family val="2"/>
      <scheme val="minor"/>
    </font>
    <font>
      <sz val="10"/>
      <name val="Calibri"/>
      <family val="2"/>
      <scheme val="minor"/>
    </font>
    <font>
      <sz val="10"/>
      <color indexed="10"/>
      <name val="Calibri"/>
      <family val="2"/>
      <scheme val="minor"/>
    </font>
    <font>
      <b/>
      <sz val="12"/>
      <name val="Calibri"/>
      <family val="2"/>
      <scheme val="minor"/>
    </font>
    <font>
      <b/>
      <sz val="12"/>
      <color indexed="8"/>
      <name val="Calibri"/>
      <family val="2"/>
      <scheme val="minor"/>
    </font>
    <font>
      <b/>
      <sz val="10"/>
      <name val="Calibri"/>
      <family val="2"/>
      <scheme val="minor"/>
    </font>
    <font>
      <i/>
      <sz val="12"/>
      <name val="Calibri"/>
      <family val="2"/>
      <scheme val="minor"/>
    </font>
    <font>
      <b/>
      <sz val="10"/>
      <color indexed="12"/>
      <name val="Calibri"/>
      <family val="2"/>
      <scheme val="minor"/>
    </font>
    <font>
      <b/>
      <sz val="12"/>
      <color indexed="10"/>
      <name val="Calibri"/>
      <family val="2"/>
      <scheme val="minor"/>
    </font>
    <font>
      <b/>
      <sz val="12"/>
      <color indexed="12"/>
      <name val="Calibri"/>
      <family val="2"/>
      <scheme val="minor"/>
    </font>
    <font>
      <sz val="12"/>
      <color indexed="8"/>
      <name val="Calibri"/>
      <family val="2"/>
      <scheme val="minor"/>
    </font>
    <font>
      <b/>
      <sz val="18"/>
      <color rgb="FF006932"/>
      <name val="Calibri"/>
      <family val="2"/>
      <scheme val="minor"/>
    </font>
    <font>
      <b/>
      <sz val="12"/>
      <color rgb="FFC00000"/>
      <name val="Calibri"/>
      <family val="2"/>
      <scheme val="minor"/>
    </font>
    <font>
      <sz val="12"/>
      <color rgb="FFC00000"/>
      <name val="Calibri"/>
      <family val="2"/>
      <scheme val="minor"/>
    </font>
    <font>
      <b/>
      <i/>
      <sz val="12"/>
      <name val="Calibri"/>
      <family val="2"/>
      <scheme val="minor"/>
    </font>
    <font>
      <b/>
      <sz val="14"/>
      <color theme="1"/>
      <name val="Calibri"/>
      <family val="2"/>
      <scheme val="minor"/>
    </font>
    <font>
      <sz val="10"/>
      <color rgb="FF000000"/>
      <name val="Arial"/>
      <family val="2"/>
    </font>
    <font>
      <sz val="8"/>
      <color rgb="FF000000"/>
      <name val="Tahoma"/>
      <family val="2"/>
    </font>
  </fonts>
  <fills count="6">
    <fill>
      <patternFill patternType="none"/>
    </fill>
    <fill>
      <patternFill patternType="gray125"/>
    </fill>
    <fill>
      <patternFill patternType="solid">
        <fgColor indexed="26"/>
        <bgColor indexed="64"/>
      </patternFill>
    </fill>
    <fill>
      <patternFill patternType="solid">
        <fgColor indexed="35"/>
        <bgColor indexed="64"/>
      </patternFill>
    </fill>
    <fill>
      <patternFill patternType="solid">
        <fgColor indexed="9"/>
        <bgColor indexed="64"/>
      </patternFill>
    </fill>
    <fill>
      <patternFill patternType="solid">
        <fgColor rgb="FFE5F0EA"/>
        <bgColor indexed="64"/>
      </patternFill>
    </fill>
  </fills>
  <borders count="66">
    <border>
      <left/>
      <right/>
      <top/>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rgb="FF006932"/>
      </left>
      <right/>
      <top/>
      <bottom/>
      <diagonal/>
    </border>
    <border>
      <left/>
      <right style="medium">
        <color rgb="FF006932"/>
      </right>
      <top/>
      <bottom/>
      <diagonal/>
    </border>
    <border>
      <left style="medium">
        <color rgb="FF006932"/>
      </left>
      <right/>
      <top/>
      <bottom style="medium">
        <color rgb="FF006932"/>
      </bottom>
      <diagonal/>
    </border>
    <border>
      <left/>
      <right/>
      <top/>
      <bottom style="medium">
        <color rgb="FF006932"/>
      </bottom>
      <diagonal/>
    </border>
    <border>
      <left/>
      <right style="medium">
        <color rgb="FF006932"/>
      </right>
      <top/>
      <bottom style="medium">
        <color rgb="FF006932"/>
      </bottom>
      <diagonal/>
    </border>
    <border>
      <left style="medium">
        <color rgb="FF006932"/>
      </left>
      <right/>
      <top style="medium">
        <color rgb="FF006932"/>
      </top>
      <bottom style="thin">
        <color rgb="FF006932"/>
      </bottom>
      <diagonal/>
    </border>
    <border>
      <left/>
      <right/>
      <top style="medium">
        <color rgb="FF006932"/>
      </top>
      <bottom style="thin">
        <color rgb="FF006932"/>
      </bottom>
      <diagonal/>
    </border>
    <border>
      <left/>
      <right style="medium">
        <color rgb="FF006932"/>
      </right>
      <top style="medium">
        <color rgb="FF006932"/>
      </top>
      <bottom style="thin">
        <color rgb="FF006932"/>
      </bottom>
      <diagonal/>
    </border>
    <border>
      <left style="medium">
        <color rgb="FF006932"/>
      </left>
      <right/>
      <top style="thin">
        <color rgb="FF006932"/>
      </top>
      <bottom/>
      <diagonal/>
    </border>
    <border>
      <left/>
      <right/>
      <top style="thin">
        <color rgb="FF006932"/>
      </top>
      <bottom/>
      <diagonal/>
    </border>
    <border>
      <left/>
      <right style="medium">
        <color rgb="FF006932"/>
      </right>
      <top style="thin">
        <color rgb="FF006932"/>
      </top>
      <bottom/>
      <diagonal/>
    </border>
    <border>
      <left style="medium">
        <color rgb="FF006932"/>
      </left>
      <right/>
      <top/>
      <bottom style="thin">
        <color rgb="FF006932"/>
      </bottom>
      <diagonal/>
    </border>
    <border>
      <left/>
      <right/>
      <top/>
      <bottom style="thin">
        <color rgb="FF006932"/>
      </bottom>
      <diagonal/>
    </border>
    <border>
      <left/>
      <right style="medium">
        <color rgb="FF006932"/>
      </right>
      <top/>
      <bottom style="thin">
        <color rgb="FF006932"/>
      </bottom>
      <diagonal/>
    </border>
    <border>
      <left style="medium">
        <color rgb="FF006932"/>
      </left>
      <right/>
      <top style="thin">
        <color indexed="64"/>
      </top>
      <bottom/>
      <diagonal/>
    </border>
    <border>
      <left/>
      <right style="medium">
        <color rgb="FF006932"/>
      </right>
      <top style="thin">
        <color indexed="64"/>
      </top>
      <bottom/>
      <diagonal/>
    </border>
    <border>
      <left style="thin">
        <color rgb="FF006932"/>
      </left>
      <right style="thin">
        <color rgb="FF006932"/>
      </right>
      <top/>
      <bottom/>
      <diagonal/>
    </border>
    <border>
      <left style="thin">
        <color rgb="FF006932"/>
      </left>
      <right style="thin">
        <color rgb="FF006932"/>
      </right>
      <top/>
      <bottom style="medium">
        <color rgb="FF006932"/>
      </bottom>
      <diagonal/>
    </border>
    <border>
      <left style="medium">
        <color rgb="FF006932"/>
      </left>
      <right/>
      <top style="medium">
        <color rgb="FF006932"/>
      </top>
      <bottom/>
      <diagonal/>
    </border>
    <border>
      <left style="thin">
        <color rgb="FF006932"/>
      </left>
      <right style="thin">
        <color rgb="FF006932"/>
      </right>
      <top style="medium">
        <color rgb="FF006932"/>
      </top>
      <bottom/>
      <diagonal/>
    </border>
    <border>
      <left/>
      <right style="medium">
        <color rgb="FF006932"/>
      </right>
      <top style="medium">
        <color rgb="FF006932"/>
      </top>
      <bottom/>
      <diagonal/>
    </border>
    <border>
      <left style="thin">
        <color rgb="FF006932"/>
      </left>
      <right style="thin">
        <color rgb="FF006932"/>
      </right>
      <top style="thin">
        <color rgb="FF006932"/>
      </top>
      <bottom/>
      <diagonal/>
    </border>
    <border>
      <left style="thin">
        <color rgb="FF006932"/>
      </left>
      <right style="thin">
        <color rgb="FF006932"/>
      </right>
      <top/>
      <bottom style="thin">
        <color rgb="FF006932"/>
      </bottom>
      <diagonal/>
    </border>
    <border>
      <left style="medium">
        <color rgb="FF006932"/>
      </left>
      <right/>
      <top style="thin">
        <color rgb="FF006932"/>
      </top>
      <bottom style="thin">
        <color rgb="FF006932"/>
      </bottom>
      <diagonal/>
    </border>
    <border>
      <left style="thin">
        <color rgb="FF006932"/>
      </left>
      <right style="thin">
        <color rgb="FF006932"/>
      </right>
      <top style="thin">
        <color rgb="FF006932"/>
      </top>
      <bottom style="thin">
        <color rgb="FF006932"/>
      </bottom>
      <diagonal/>
    </border>
    <border>
      <left/>
      <right style="medium">
        <color rgb="FF006932"/>
      </right>
      <top style="thin">
        <color rgb="FF006932"/>
      </top>
      <bottom style="thin">
        <color rgb="FF006932"/>
      </bottom>
      <diagonal/>
    </border>
    <border>
      <left/>
      <right/>
      <top style="thin">
        <color rgb="FF006932"/>
      </top>
      <bottom style="thin">
        <color rgb="FF006932"/>
      </bottom>
      <diagonal/>
    </border>
    <border>
      <left/>
      <right/>
      <top style="medium">
        <color rgb="FF006932"/>
      </top>
      <bottom/>
      <diagonal/>
    </border>
    <border>
      <left style="thin">
        <color rgb="FF006932"/>
      </left>
      <right style="medium">
        <color rgb="FF006932"/>
      </right>
      <top style="thin">
        <color rgb="FF006932"/>
      </top>
      <bottom/>
      <diagonal/>
    </border>
    <border>
      <left style="thin">
        <color rgb="FF006932"/>
      </left>
      <right style="medium">
        <color rgb="FF006932"/>
      </right>
      <top/>
      <bottom style="thin">
        <color rgb="FF006932"/>
      </bottom>
      <diagonal/>
    </border>
    <border>
      <left style="thin">
        <color rgb="FF006932"/>
      </left>
      <right style="medium">
        <color rgb="FF006932"/>
      </right>
      <top/>
      <bottom/>
      <diagonal/>
    </border>
    <border>
      <left style="thin">
        <color rgb="FF006932"/>
      </left>
      <right style="medium">
        <color rgb="FF006932"/>
      </right>
      <top style="thin">
        <color rgb="FF006932"/>
      </top>
      <bottom style="thin">
        <color rgb="FF006932"/>
      </bottom>
      <diagonal/>
    </border>
    <border>
      <left style="thin">
        <color rgb="FF006932"/>
      </left>
      <right style="medium">
        <color rgb="FF006932"/>
      </right>
      <top/>
      <bottom style="medium">
        <color rgb="FF006932"/>
      </bottom>
      <diagonal/>
    </border>
    <border>
      <left style="thin">
        <color rgb="FF006932"/>
      </left>
      <right/>
      <top style="medium">
        <color rgb="FF006932"/>
      </top>
      <bottom/>
      <diagonal/>
    </border>
    <border>
      <left/>
      <right style="thin">
        <color rgb="FF006932"/>
      </right>
      <top style="medium">
        <color rgb="FF006932"/>
      </top>
      <bottom/>
      <diagonal/>
    </border>
    <border>
      <left style="thin">
        <color rgb="FF006932"/>
      </left>
      <right/>
      <top style="thin">
        <color rgb="FF006932"/>
      </top>
      <bottom style="thin">
        <color rgb="FF006932"/>
      </bottom>
      <diagonal/>
    </border>
    <border>
      <left/>
      <right style="thin">
        <color rgb="FF006932"/>
      </right>
      <top style="thin">
        <color rgb="FF006932"/>
      </top>
      <bottom style="thin">
        <color rgb="FF006932"/>
      </bottom>
      <diagonal/>
    </border>
    <border>
      <left style="thin">
        <color rgb="FF006932"/>
      </left>
      <right/>
      <top style="thin">
        <color rgb="FF006932"/>
      </top>
      <bottom/>
      <diagonal/>
    </border>
    <border>
      <left/>
      <right style="thin">
        <color rgb="FF006932"/>
      </right>
      <top style="thin">
        <color rgb="FF006932"/>
      </top>
      <bottom/>
      <diagonal/>
    </border>
    <border>
      <left/>
      <right style="thin">
        <color rgb="FF006932"/>
      </right>
      <top/>
      <bottom/>
      <diagonal/>
    </border>
    <border>
      <left style="thin">
        <color rgb="FF006932"/>
      </left>
      <right/>
      <top/>
      <bottom style="thin">
        <color rgb="FF006932"/>
      </bottom>
      <diagonal/>
    </border>
    <border>
      <left/>
      <right style="thin">
        <color rgb="FF006932"/>
      </right>
      <top/>
      <bottom style="thin">
        <color rgb="FF006932"/>
      </bottom>
      <diagonal/>
    </border>
    <border>
      <left style="medium">
        <color rgb="FF006932"/>
      </left>
      <right style="thin">
        <color rgb="FF006932"/>
      </right>
      <top/>
      <bottom/>
      <diagonal/>
    </border>
    <border>
      <left style="medium">
        <color rgb="FF006932"/>
      </left>
      <right style="thin">
        <color rgb="FF006932"/>
      </right>
      <top/>
      <bottom style="thin">
        <color rgb="FF006932"/>
      </bottom>
      <diagonal/>
    </border>
    <border>
      <left style="medium">
        <color rgb="FF006932"/>
      </left>
      <right style="thin">
        <color rgb="FF006932"/>
      </right>
      <top style="thin">
        <color rgb="FF006932"/>
      </top>
      <bottom style="thin">
        <color rgb="FF006932"/>
      </bottom>
      <diagonal/>
    </border>
    <border>
      <left style="medium">
        <color rgb="FF006932"/>
      </left>
      <right style="thin">
        <color rgb="FF006932"/>
      </right>
      <top style="thin">
        <color rgb="FF006932"/>
      </top>
      <bottom/>
      <diagonal/>
    </border>
    <border>
      <left style="medium">
        <color rgb="FF006932"/>
      </left>
      <right style="thin">
        <color rgb="FF006932"/>
      </right>
      <top/>
      <bottom style="medium">
        <color rgb="FF006932"/>
      </bottom>
      <diagonal/>
    </border>
    <border>
      <left style="thin">
        <color rgb="FF006932"/>
      </left>
      <right style="thin">
        <color rgb="FF006932"/>
      </right>
      <top style="medium">
        <color rgb="FF006932"/>
      </top>
      <bottom style="thin">
        <color rgb="FF006932"/>
      </bottom>
      <diagonal/>
    </border>
    <border>
      <left/>
      <right style="thin">
        <color rgb="FF006932"/>
      </right>
      <top style="medium">
        <color rgb="FF006932"/>
      </top>
      <bottom style="thin">
        <color rgb="FF006932"/>
      </bottom>
      <diagonal/>
    </border>
    <border>
      <left/>
      <right style="thin">
        <color rgb="FF006932"/>
      </right>
      <top/>
      <bottom style="medium">
        <color rgb="FF006932"/>
      </bottom>
      <diagonal/>
    </border>
    <border>
      <left style="thin">
        <color rgb="FF006932"/>
      </left>
      <right/>
      <top/>
      <bottom/>
      <diagonal/>
    </border>
    <border>
      <left style="thin">
        <color rgb="FF006932"/>
      </left>
      <right/>
      <top/>
      <bottom style="medium">
        <color rgb="FF006932"/>
      </bottom>
      <diagonal/>
    </border>
    <border>
      <left style="medium">
        <color rgb="FF006932"/>
      </left>
      <right style="thin">
        <color rgb="FF006932"/>
      </right>
      <top style="medium">
        <color rgb="FF006932"/>
      </top>
      <bottom/>
      <diagonal/>
    </border>
    <border>
      <left style="medium">
        <color rgb="FF006932"/>
      </left>
      <right style="thin">
        <color rgb="FF006932"/>
      </right>
      <top style="medium">
        <color rgb="FF006932"/>
      </top>
      <bottom style="thin">
        <color rgb="FF006932"/>
      </bottom>
      <diagonal/>
    </border>
    <border>
      <left style="thin">
        <color rgb="FF006932"/>
      </left>
      <right style="medium">
        <color rgb="FF006932"/>
      </right>
      <top style="medium">
        <color rgb="FF006932"/>
      </top>
      <bottom/>
      <diagonal/>
    </border>
  </borders>
  <cellStyleXfs count="5">
    <xf numFmtId="1" fontId="0" fillId="2" borderId="0"/>
    <xf numFmtId="1" fontId="3" fillId="3" borderId="1" applyNumberFormat="0" applyFont="0" applyBorder="0" applyAlignment="0" applyProtection="0"/>
    <xf numFmtId="3" fontId="3" fillId="2" borderId="0"/>
    <xf numFmtId="0" fontId="2" fillId="2" borderId="0"/>
    <xf numFmtId="0" fontId="1" fillId="2" borderId="0"/>
  </cellStyleXfs>
  <cellXfs count="231">
    <xf numFmtId="1" fontId="0" fillId="2" borderId="0" xfId="0"/>
    <xf numFmtId="0" fontId="2" fillId="2" borderId="0" xfId="3"/>
    <xf numFmtId="0" fontId="1" fillId="2" borderId="0" xfId="4"/>
    <xf numFmtId="3" fontId="3" fillId="2" borderId="0" xfId="2"/>
    <xf numFmtId="1" fontId="0" fillId="2" borderId="0" xfId="0" applyAlignment="1">
      <alignment horizontal="right"/>
    </xf>
    <xf numFmtId="3" fontId="3" fillId="2" borderId="0" xfId="2" applyAlignment="1">
      <alignment horizontal="right"/>
    </xf>
    <xf numFmtId="3" fontId="7" fillId="4" borderId="0" xfId="0" applyNumberFormat="1" applyFont="1" applyFill="1"/>
    <xf numFmtId="1" fontId="9" fillId="4" borderId="0" xfId="0" applyFont="1" applyFill="1" applyAlignment="1">
      <alignment horizontal="centerContinuous"/>
    </xf>
    <xf numFmtId="1" fontId="9" fillId="4" borderId="0" xfId="0" applyFont="1" applyFill="1"/>
    <xf numFmtId="1" fontId="10" fillId="4" borderId="0" xfId="0" applyFont="1" applyFill="1" applyAlignment="1">
      <alignment horizontal="centerContinuous"/>
    </xf>
    <xf numFmtId="0" fontId="11" fillId="4" borderId="0" xfId="3" applyFont="1" applyFill="1"/>
    <xf numFmtId="1" fontId="7" fillId="4" borderId="3" xfId="0" applyFont="1" applyFill="1" applyBorder="1"/>
    <xf numFmtId="1" fontId="7" fillId="4" borderId="4" xfId="0" applyFont="1" applyFill="1" applyBorder="1"/>
    <xf numFmtId="1" fontId="13" fillId="4" borderId="0" xfId="0" applyFont="1" applyFill="1" applyAlignment="1">
      <alignment horizontal="right"/>
    </xf>
    <xf numFmtId="9" fontId="9" fillId="4" borderId="0" xfId="0" applyNumberFormat="1" applyFont="1" applyFill="1"/>
    <xf numFmtId="1" fontId="7" fillId="4" borderId="0" xfId="0" applyFont="1" applyFill="1"/>
    <xf numFmtId="1" fontId="7" fillId="4" borderId="7" xfId="0" applyFont="1" applyFill="1" applyBorder="1"/>
    <xf numFmtId="0" fontId="16" fillId="4" borderId="0" xfId="3" applyFont="1" applyFill="1"/>
    <xf numFmtId="1" fontId="11" fillId="4" borderId="0" xfId="0" applyFont="1" applyFill="1"/>
    <xf numFmtId="1" fontId="7" fillId="4" borderId="5" xfId="0" applyFont="1" applyFill="1" applyBorder="1"/>
    <xf numFmtId="1" fontId="7" fillId="4" borderId="6" xfId="0" applyFont="1" applyFill="1" applyBorder="1"/>
    <xf numFmtId="1" fontId="7" fillId="4" borderId="8" xfId="0" applyFont="1" applyFill="1" applyBorder="1"/>
    <xf numFmtId="0" fontId="17" fillId="4" borderId="0" xfId="4" applyFont="1" applyFill="1"/>
    <xf numFmtId="1" fontId="7" fillId="4" borderId="9" xfId="0" applyFont="1" applyFill="1" applyBorder="1"/>
    <xf numFmtId="1" fontId="7" fillId="4" borderId="10" xfId="0" applyFont="1" applyFill="1" applyBorder="1"/>
    <xf numFmtId="1" fontId="7" fillId="4" borderId="0" xfId="1" applyFont="1" applyFill="1" applyBorder="1"/>
    <xf numFmtId="0" fontId="12" fillId="4" borderId="0" xfId="3" applyFont="1" applyFill="1"/>
    <xf numFmtId="0" fontId="17" fillId="4" borderId="2" xfId="4" applyFont="1" applyFill="1" applyBorder="1"/>
    <xf numFmtId="1" fontId="18" fillId="4" borderId="0" xfId="0" applyFont="1" applyFill="1"/>
    <xf numFmtId="1" fontId="19" fillId="0" borderId="0" xfId="0" applyFont="1" applyFill="1"/>
    <xf numFmtId="1" fontId="6" fillId="0" borderId="0" xfId="0" applyFont="1" applyFill="1"/>
    <xf numFmtId="0" fontId="20" fillId="4" borderId="0" xfId="4" applyFont="1" applyFill="1"/>
    <xf numFmtId="1" fontId="21" fillId="4" borderId="0" xfId="0" applyFont="1" applyFill="1"/>
    <xf numFmtId="3" fontId="11" fillId="4" borderId="12" xfId="0" applyNumberFormat="1" applyFont="1" applyFill="1" applyBorder="1"/>
    <xf numFmtId="3" fontId="11" fillId="4" borderId="15" xfId="0" applyNumberFormat="1" applyFont="1" applyFill="1" applyBorder="1"/>
    <xf numFmtId="1" fontId="21" fillId="4" borderId="14" xfId="0" applyFont="1" applyFill="1" applyBorder="1"/>
    <xf numFmtId="3" fontId="7" fillId="4" borderId="20" xfId="0" applyNumberFormat="1" applyFont="1" applyFill="1" applyBorder="1"/>
    <xf numFmtId="3" fontId="11" fillId="4" borderId="21" xfId="0" applyNumberFormat="1" applyFont="1" applyFill="1" applyBorder="1"/>
    <xf numFmtId="3" fontId="7" fillId="4" borderId="23" xfId="0" applyNumberFormat="1" applyFont="1" applyFill="1" applyBorder="1"/>
    <xf numFmtId="3" fontId="11" fillId="4" borderId="24" xfId="0" applyNumberFormat="1" applyFont="1" applyFill="1" applyBorder="1"/>
    <xf numFmtId="1" fontId="20" fillId="5" borderId="17" xfId="0" applyFont="1" applyFill="1" applyBorder="1" applyAlignment="1">
      <alignment horizontal="right"/>
    </xf>
    <xf numFmtId="1" fontId="20" fillId="5" borderId="18" xfId="0" applyFont="1" applyFill="1" applyBorder="1" applyAlignment="1">
      <alignment horizontal="right"/>
    </xf>
    <xf numFmtId="1" fontId="13" fillId="4" borderId="0" xfId="0" applyFont="1" applyFill="1"/>
    <xf numFmtId="1" fontId="7" fillId="4" borderId="20" xfId="0" applyFont="1" applyFill="1" applyBorder="1"/>
    <xf numFmtId="1" fontId="7" fillId="4" borderId="14" xfId="0" applyFont="1" applyFill="1" applyBorder="1"/>
    <xf numFmtId="164" fontId="7" fillId="4" borderId="26" xfId="0" applyNumberFormat="1" applyFont="1" applyFill="1" applyBorder="1"/>
    <xf numFmtId="164" fontId="7" fillId="4" borderId="12" xfId="0" applyNumberFormat="1" applyFont="1" applyFill="1" applyBorder="1"/>
    <xf numFmtId="164" fontId="7" fillId="4" borderId="15" xfId="0" applyNumberFormat="1" applyFont="1" applyFill="1" applyBorder="1"/>
    <xf numFmtId="1" fontId="22" fillId="4" borderId="0" xfId="0" applyFont="1" applyFill="1"/>
    <xf numFmtId="0" fontId="12" fillId="4" borderId="0" xfId="4" applyFont="1" applyFill="1"/>
    <xf numFmtId="3" fontId="7" fillId="4" borderId="12" xfId="0" applyNumberFormat="1" applyFont="1" applyFill="1" applyBorder="1"/>
    <xf numFmtId="1" fontId="12" fillId="4" borderId="11" xfId="1" applyFont="1" applyFill="1" applyBorder="1"/>
    <xf numFmtId="3" fontId="18" fillId="4" borderId="12" xfId="1" applyNumberFormat="1" applyFont="1" applyFill="1" applyBorder="1"/>
    <xf numFmtId="1" fontId="18" fillId="4" borderId="11" xfId="0" applyFont="1" applyFill="1" applyBorder="1"/>
    <xf numFmtId="3" fontId="18" fillId="4" borderId="12" xfId="0" applyNumberFormat="1" applyFont="1" applyFill="1" applyBorder="1"/>
    <xf numFmtId="3" fontId="18" fillId="4" borderId="15" xfId="1" applyNumberFormat="1" applyFont="1" applyFill="1" applyBorder="1"/>
    <xf numFmtId="1" fontId="11" fillId="4" borderId="27" xfId="0" applyFont="1" applyFill="1" applyBorder="1"/>
    <xf numFmtId="3" fontId="7" fillId="4" borderId="27" xfId="0" applyNumberFormat="1" applyFont="1" applyFill="1" applyBorder="1"/>
    <xf numFmtId="1" fontId="12" fillId="4" borderId="27" xfId="1" applyFont="1" applyFill="1" applyBorder="1"/>
    <xf numFmtId="3" fontId="18" fillId="4" borderId="27" xfId="1" applyNumberFormat="1" applyFont="1" applyFill="1" applyBorder="1"/>
    <xf numFmtId="1" fontId="18" fillId="4" borderId="27" xfId="0" applyFont="1" applyFill="1" applyBorder="1"/>
    <xf numFmtId="3" fontId="18" fillId="4" borderId="27" xfId="0" applyNumberFormat="1" applyFont="1" applyFill="1" applyBorder="1"/>
    <xf numFmtId="1" fontId="12" fillId="4" borderId="28" xfId="1" applyFont="1" applyFill="1" applyBorder="1"/>
    <xf numFmtId="3" fontId="18" fillId="4" borderId="28" xfId="1" applyNumberFormat="1" applyFont="1" applyFill="1" applyBorder="1"/>
    <xf numFmtId="1" fontId="7" fillId="4" borderId="11" xfId="0" applyFont="1" applyFill="1" applyBorder="1"/>
    <xf numFmtId="1" fontId="7" fillId="4" borderId="19" xfId="0" applyFont="1" applyFill="1" applyBorder="1"/>
    <xf numFmtId="1" fontId="11" fillId="4" borderId="32" xfId="0" applyFont="1" applyFill="1" applyBorder="1"/>
    <xf numFmtId="3" fontId="7" fillId="4" borderId="32" xfId="0" applyNumberFormat="1" applyFont="1" applyFill="1" applyBorder="1"/>
    <xf numFmtId="3" fontId="7" fillId="4" borderId="21" xfId="0" applyNumberFormat="1" applyFont="1" applyFill="1" applyBorder="1"/>
    <xf numFmtId="1" fontId="7" fillId="4" borderId="22" xfId="0" applyFont="1" applyFill="1" applyBorder="1"/>
    <xf numFmtId="1" fontId="11" fillId="4" borderId="33" xfId="0" applyFont="1" applyFill="1" applyBorder="1"/>
    <xf numFmtId="3" fontId="7" fillId="4" borderId="33" xfId="0" applyNumberFormat="1" applyFont="1" applyFill="1" applyBorder="1"/>
    <xf numFmtId="3" fontId="7" fillId="4" borderId="24" xfId="0" applyNumberFormat="1" applyFont="1" applyFill="1" applyBorder="1"/>
    <xf numFmtId="1" fontId="18" fillId="4" borderId="34" xfId="1" applyFont="1" applyFill="1" applyBorder="1"/>
    <xf numFmtId="1" fontId="12" fillId="4" borderId="35" xfId="1" applyFont="1" applyFill="1" applyBorder="1"/>
    <xf numFmtId="3" fontId="18" fillId="4" borderId="35" xfId="1" applyNumberFormat="1" applyFont="1" applyFill="1" applyBorder="1"/>
    <xf numFmtId="3" fontId="18" fillId="4" borderId="36" xfId="1" applyNumberFormat="1" applyFont="1" applyFill="1" applyBorder="1"/>
    <xf numFmtId="1" fontId="18" fillId="4" borderId="34" xfId="0" applyFont="1" applyFill="1" applyBorder="1"/>
    <xf numFmtId="1" fontId="18" fillId="4" borderId="35" xfId="0" applyFont="1" applyFill="1" applyBorder="1"/>
    <xf numFmtId="3" fontId="18" fillId="4" borderId="35" xfId="0" applyNumberFormat="1" applyFont="1" applyFill="1" applyBorder="1"/>
    <xf numFmtId="3" fontId="18" fillId="4" borderId="36" xfId="0" applyNumberFormat="1" applyFont="1" applyFill="1" applyBorder="1"/>
    <xf numFmtId="1" fontId="20" fillId="4" borderId="0" xfId="0" applyFont="1" applyFill="1"/>
    <xf numFmtId="1" fontId="7" fillId="4" borderId="34" xfId="0" applyFont="1" applyFill="1" applyBorder="1"/>
    <xf numFmtId="1" fontId="18" fillId="4" borderId="37" xfId="0" applyFont="1" applyFill="1" applyBorder="1" applyAlignment="1">
      <alignment horizontal="right"/>
    </xf>
    <xf numFmtId="3" fontId="7" fillId="4" borderId="39" xfId="0" applyNumberFormat="1" applyFont="1" applyFill="1" applyBorder="1"/>
    <xf numFmtId="3" fontId="7" fillId="4" borderId="40" xfId="0" applyNumberFormat="1" applyFont="1" applyFill="1" applyBorder="1"/>
    <xf numFmtId="3" fontId="7" fillId="4" borderId="41" xfId="0" applyNumberFormat="1" applyFont="1" applyFill="1" applyBorder="1"/>
    <xf numFmtId="3" fontId="18" fillId="4" borderId="42" xfId="1" applyNumberFormat="1" applyFont="1" applyFill="1" applyBorder="1"/>
    <xf numFmtId="3" fontId="18" fillId="4" borderId="41" xfId="1" applyNumberFormat="1" applyFont="1" applyFill="1" applyBorder="1"/>
    <xf numFmtId="3" fontId="18" fillId="4" borderId="41" xfId="0" applyNumberFormat="1" applyFont="1" applyFill="1" applyBorder="1"/>
    <xf numFmtId="3" fontId="18" fillId="4" borderId="42" xfId="0" applyNumberFormat="1" applyFont="1" applyFill="1" applyBorder="1"/>
    <xf numFmtId="3" fontId="18" fillId="4" borderId="43" xfId="1" applyNumberFormat="1" applyFont="1" applyFill="1" applyBorder="1"/>
    <xf numFmtId="1" fontId="18" fillId="4" borderId="46" xfId="0" applyFont="1" applyFill="1" applyBorder="1" applyAlignment="1">
      <alignment horizontal="right"/>
    </xf>
    <xf numFmtId="1" fontId="18" fillId="4" borderId="35" xfId="0" applyFont="1" applyFill="1" applyBorder="1" applyAlignment="1">
      <alignment horizontal="right"/>
    </xf>
    <xf numFmtId="1" fontId="18" fillId="4" borderId="47" xfId="0" applyFont="1" applyFill="1" applyBorder="1" applyAlignment="1">
      <alignment horizontal="right"/>
    </xf>
    <xf numFmtId="1" fontId="18" fillId="4" borderId="36" xfId="0" applyFont="1" applyFill="1" applyBorder="1" applyAlignment="1">
      <alignment horizontal="right"/>
    </xf>
    <xf numFmtId="1" fontId="18" fillId="4" borderId="11" xfId="1" applyFont="1" applyFill="1" applyBorder="1" applyAlignment="1">
      <alignment wrapText="1"/>
    </xf>
    <xf numFmtId="1" fontId="18" fillId="4" borderId="13" xfId="1" applyFont="1" applyFill="1" applyBorder="1"/>
    <xf numFmtId="1" fontId="12" fillId="4" borderId="33" xfId="1" applyFont="1" applyFill="1" applyBorder="1"/>
    <xf numFmtId="3" fontId="18" fillId="4" borderId="33" xfId="1" applyNumberFormat="1" applyFont="1" applyFill="1" applyBorder="1"/>
    <xf numFmtId="3" fontId="18" fillId="4" borderId="24" xfId="1" applyNumberFormat="1" applyFont="1" applyFill="1" applyBorder="1"/>
    <xf numFmtId="3" fontId="18" fillId="4" borderId="40" xfId="1" applyNumberFormat="1" applyFont="1" applyFill="1" applyBorder="1"/>
    <xf numFmtId="1" fontId="7" fillId="4" borderId="25" xfId="0" applyFont="1" applyFill="1" applyBorder="1"/>
    <xf numFmtId="1" fontId="7" fillId="4" borderId="13" xfId="0" applyFont="1" applyFill="1" applyBorder="1"/>
    <xf numFmtId="1" fontId="7" fillId="4" borderId="12" xfId="0" applyFont="1" applyFill="1" applyBorder="1"/>
    <xf numFmtId="1" fontId="20" fillId="5" borderId="29" xfId="0" applyFont="1" applyFill="1" applyBorder="1"/>
    <xf numFmtId="1" fontId="20" fillId="5" borderId="30" xfId="0" applyFont="1" applyFill="1" applyBorder="1" applyAlignment="1">
      <alignment horizontal="center" vertical="center"/>
    </xf>
    <xf numFmtId="1" fontId="20" fillId="5" borderId="31" xfId="0" applyFont="1" applyFill="1" applyBorder="1" applyAlignment="1">
      <alignment horizontal="center" vertical="center"/>
    </xf>
    <xf numFmtId="1" fontId="20" fillId="5" borderId="30" xfId="0" applyFont="1" applyFill="1" applyBorder="1" applyAlignment="1">
      <alignment horizontal="right" vertical="center"/>
    </xf>
    <xf numFmtId="1" fontId="20" fillId="5" borderId="38" xfId="0" applyFont="1" applyFill="1" applyBorder="1" applyAlignment="1">
      <alignment horizontal="center" vertical="center"/>
    </xf>
    <xf numFmtId="1" fontId="20" fillId="5" borderId="44" xfId="0" applyFont="1" applyFill="1" applyBorder="1" applyAlignment="1">
      <alignment horizontal="centerContinuous" vertical="center"/>
    </xf>
    <xf numFmtId="1" fontId="20" fillId="5" borderId="45" xfId="0" applyFont="1" applyFill="1" applyBorder="1" applyAlignment="1">
      <alignment horizontal="centerContinuous" vertical="center"/>
    </xf>
    <xf numFmtId="1" fontId="20" fillId="5" borderId="38" xfId="0" applyFont="1" applyFill="1" applyBorder="1" applyAlignment="1">
      <alignment horizontal="centerContinuous" vertical="center"/>
    </xf>
    <xf numFmtId="1" fontId="20" fillId="5" borderId="31" xfId="0" applyFont="1" applyFill="1" applyBorder="1" applyAlignment="1">
      <alignment horizontal="centerContinuous" vertical="center"/>
    </xf>
    <xf numFmtId="0" fontId="8" fillId="0" borderId="0" xfId="3" applyFont="1" applyFill="1"/>
    <xf numFmtId="1" fontId="9" fillId="0" borderId="0" xfId="0" applyFont="1" applyFill="1"/>
    <xf numFmtId="0" fontId="15" fillId="0" borderId="0" xfId="4" applyFont="1" applyFill="1"/>
    <xf numFmtId="1" fontId="7" fillId="0" borderId="0" xfId="0" applyFont="1" applyFill="1"/>
    <xf numFmtId="1" fontId="23" fillId="0" borderId="0" xfId="0" applyFont="1" applyFill="1"/>
    <xf numFmtId="1" fontId="11" fillId="5" borderId="16" xfId="0" applyFont="1" applyFill="1" applyBorder="1"/>
    <xf numFmtId="1" fontId="20" fillId="5" borderId="16" xfId="0" applyFont="1" applyFill="1" applyBorder="1"/>
    <xf numFmtId="1" fontId="14" fillId="4" borderId="27" xfId="0" applyFont="1" applyFill="1" applyBorder="1"/>
    <xf numFmtId="1" fontId="14" fillId="4" borderId="33" xfId="0" applyFont="1" applyFill="1" applyBorder="1"/>
    <xf numFmtId="1" fontId="11" fillId="4" borderId="35" xfId="0" applyFont="1" applyFill="1" applyBorder="1"/>
    <xf numFmtId="1" fontId="11" fillId="4" borderId="35" xfId="1" applyFont="1" applyFill="1" applyBorder="1"/>
    <xf numFmtId="1" fontId="7" fillId="4" borderId="32" xfId="0" applyFont="1" applyFill="1" applyBorder="1"/>
    <xf numFmtId="1" fontId="7" fillId="4" borderId="27" xfId="0" applyFont="1" applyFill="1" applyBorder="1"/>
    <xf numFmtId="1" fontId="7" fillId="4" borderId="33" xfId="0" applyFont="1" applyFill="1" applyBorder="1"/>
    <xf numFmtId="1" fontId="18" fillId="4" borderId="32" xfId="0" applyFont="1" applyFill="1" applyBorder="1"/>
    <xf numFmtId="3" fontId="7" fillId="4" borderId="35" xfId="0" applyNumberFormat="1" applyFont="1" applyFill="1" applyBorder="1"/>
    <xf numFmtId="3" fontId="7" fillId="4" borderId="35" xfId="1" applyNumberFormat="1" applyFont="1" applyFill="1" applyBorder="1"/>
    <xf numFmtId="3" fontId="18" fillId="4" borderId="32" xfId="0" applyNumberFormat="1" applyFont="1" applyFill="1" applyBorder="1"/>
    <xf numFmtId="0" fontId="17" fillId="4" borderId="23" xfId="4" applyFont="1" applyFill="1" applyBorder="1"/>
    <xf numFmtId="1" fontId="11" fillId="4" borderId="53" xfId="0" applyFont="1" applyFill="1" applyBorder="1"/>
    <xf numFmtId="1" fontId="14" fillId="4" borderId="53" xfId="0" applyFont="1" applyFill="1" applyBorder="1"/>
    <xf numFmtId="1" fontId="14" fillId="4" borderId="54" xfId="0" applyFont="1" applyFill="1" applyBorder="1"/>
    <xf numFmtId="1" fontId="11" fillId="4" borderId="55" xfId="0" applyFont="1" applyFill="1" applyBorder="1"/>
    <xf numFmtId="3" fontId="7" fillId="4" borderId="42" xfId="0" applyNumberFormat="1" applyFont="1" applyFill="1" applyBorder="1"/>
    <xf numFmtId="1" fontId="11" fillId="4" borderId="56" xfId="0" applyFont="1" applyFill="1" applyBorder="1"/>
    <xf numFmtId="1" fontId="11" fillId="4" borderId="54" xfId="0" applyFont="1" applyFill="1" applyBorder="1"/>
    <xf numFmtId="1" fontId="11" fillId="4" borderId="55" xfId="1" applyFont="1" applyFill="1" applyBorder="1"/>
    <xf numFmtId="3" fontId="7" fillId="4" borderId="42" xfId="1" applyNumberFormat="1" applyFont="1" applyFill="1" applyBorder="1"/>
    <xf numFmtId="1" fontId="7" fillId="4" borderId="56" xfId="0" applyFont="1" applyFill="1" applyBorder="1"/>
    <xf numFmtId="1" fontId="7" fillId="4" borderId="53" xfId="0" applyFont="1" applyFill="1" applyBorder="1"/>
    <xf numFmtId="1" fontId="7" fillId="4" borderId="54" xfId="0" applyFont="1" applyFill="1" applyBorder="1"/>
    <xf numFmtId="1" fontId="18" fillId="4" borderId="55" xfId="0" applyFont="1" applyFill="1" applyBorder="1"/>
    <xf numFmtId="1" fontId="12" fillId="4" borderId="56" xfId="1" applyFont="1" applyFill="1" applyBorder="1" applyAlignment="1">
      <alignment wrapText="1"/>
    </xf>
    <xf numFmtId="3" fontId="18" fillId="4" borderId="39" xfId="0" applyNumberFormat="1" applyFont="1" applyFill="1" applyBorder="1"/>
    <xf numFmtId="1" fontId="12" fillId="4" borderId="54" xfId="1" applyFont="1" applyFill="1" applyBorder="1"/>
    <xf numFmtId="0" fontId="12" fillId="4" borderId="22" xfId="4" applyFont="1" applyFill="1" applyBorder="1"/>
    <xf numFmtId="1" fontId="7" fillId="4" borderId="57" xfId="0" applyFont="1" applyFill="1" applyBorder="1"/>
    <xf numFmtId="1" fontId="7" fillId="4" borderId="28" xfId="0" applyFont="1" applyFill="1" applyBorder="1"/>
    <xf numFmtId="2" fontId="7" fillId="4" borderId="0" xfId="0" applyNumberFormat="1" applyFont="1" applyFill="1"/>
    <xf numFmtId="1" fontId="20" fillId="5" borderId="58" xfId="0" applyFont="1" applyFill="1" applyBorder="1" applyAlignment="1">
      <alignment horizontal="center" vertical="center"/>
    </xf>
    <xf numFmtId="1" fontId="20" fillId="5" borderId="18" xfId="0" applyFont="1" applyFill="1" applyBorder="1" applyAlignment="1">
      <alignment horizontal="center" vertical="center"/>
    </xf>
    <xf numFmtId="3" fontId="18" fillId="0" borderId="27" xfId="0" applyNumberFormat="1" applyFont="1" applyFill="1" applyBorder="1"/>
    <xf numFmtId="3" fontId="18" fillId="0" borderId="41" xfId="0" applyNumberFormat="1" applyFont="1" applyFill="1" applyBorder="1"/>
    <xf numFmtId="1" fontId="18" fillId="0" borderId="0" xfId="0" applyFont="1" applyFill="1"/>
    <xf numFmtId="1" fontId="7" fillId="4" borderId="35" xfId="0" applyFont="1" applyFill="1" applyBorder="1"/>
    <xf numFmtId="1" fontId="14" fillId="4" borderId="11" xfId="0" applyFont="1" applyFill="1" applyBorder="1"/>
    <xf numFmtId="1" fontId="14" fillId="4" borderId="22" xfId="0" applyFont="1" applyFill="1" applyBorder="1"/>
    <xf numFmtId="1" fontId="14" fillId="4" borderId="50" xfId="0" applyFont="1" applyFill="1" applyBorder="1"/>
    <xf numFmtId="1" fontId="20" fillId="5" borderId="59" xfId="0" applyFont="1" applyFill="1" applyBorder="1" applyAlignment="1">
      <alignment horizontal="right"/>
    </xf>
    <xf numFmtId="1" fontId="7" fillId="4" borderId="50" xfId="0" applyFont="1" applyFill="1" applyBorder="1"/>
    <xf numFmtId="1" fontId="7" fillId="4" borderId="49" xfId="0" applyFont="1" applyFill="1" applyBorder="1"/>
    <xf numFmtId="1" fontId="7" fillId="4" borderId="52" xfId="0" applyFont="1" applyFill="1" applyBorder="1"/>
    <xf numFmtId="1" fontId="7" fillId="4" borderId="60" xfId="0" applyFont="1" applyFill="1" applyBorder="1"/>
    <xf numFmtId="3" fontId="7" fillId="4" borderId="28" xfId="0" applyNumberFormat="1" applyFont="1" applyFill="1" applyBorder="1"/>
    <xf numFmtId="1" fontId="20" fillId="5" borderId="58" xfId="0" applyFont="1" applyFill="1" applyBorder="1" applyAlignment="1">
      <alignment horizontal="center"/>
    </xf>
    <xf numFmtId="1" fontId="20" fillId="5" borderId="18" xfId="0" applyFont="1" applyFill="1" applyBorder="1" applyAlignment="1">
      <alignment horizontal="center"/>
    </xf>
    <xf numFmtId="3" fontId="11" fillId="4" borderId="32" xfId="0" applyNumberFormat="1" applyFont="1" applyFill="1" applyBorder="1"/>
    <xf numFmtId="3" fontId="11" fillId="4" borderId="27" xfId="0" applyNumberFormat="1" applyFont="1" applyFill="1" applyBorder="1"/>
    <xf numFmtId="3" fontId="11" fillId="4" borderId="33" xfId="0" applyNumberFormat="1" applyFont="1" applyFill="1" applyBorder="1"/>
    <xf numFmtId="3" fontId="11" fillId="4" borderId="28" xfId="0" applyNumberFormat="1" applyFont="1" applyFill="1" applyBorder="1"/>
    <xf numFmtId="1" fontId="14" fillId="4" borderId="52" xfId="0" applyFont="1" applyFill="1" applyBorder="1"/>
    <xf numFmtId="1" fontId="7" fillId="4" borderId="61" xfId="0" applyFont="1" applyFill="1" applyBorder="1"/>
    <xf numFmtId="1" fontId="7" fillId="4" borderId="62" xfId="0" applyFont="1" applyFill="1" applyBorder="1"/>
    <xf numFmtId="3" fontId="7" fillId="4" borderId="50" xfId="0" applyNumberFormat="1" applyFont="1" applyFill="1" applyBorder="1"/>
    <xf numFmtId="3" fontId="7" fillId="4" borderId="60" xfId="0" applyNumberFormat="1" applyFont="1" applyFill="1" applyBorder="1"/>
    <xf numFmtId="3" fontId="7" fillId="4" borderId="43" xfId="0" applyNumberFormat="1" applyFont="1" applyFill="1" applyBorder="1"/>
    <xf numFmtId="1" fontId="20" fillId="5" borderId="63" xfId="0" applyFont="1" applyFill="1" applyBorder="1" applyAlignment="1">
      <alignment horizontal="right" vertical="center"/>
    </xf>
    <xf numFmtId="1" fontId="7" fillId="4" borderId="55" xfId="0" applyFont="1" applyFill="1" applyBorder="1"/>
    <xf numFmtId="1" fontId="18" fillId="4" borderId="42" xfId="0" applyFont="1" applyFill="1" applyBorder="1" applyAlignment="1">
      <alignment horizontal="right"/>
    </xf>
    <xf numFmtId="1" fontId="11" fillId="4" borderId="11" xfId="0" applyFont="1" applyFill="1" applyBorder="1"/>
    <xf numFmtId="3" fontId="7" fillId="4" borderId="36" xfId="0" applyNumberFormat="1" applyFont="1" applyFill="1" applyBorder="1"/>
    <xf numFmtId="1" fontId="20" fillId="5" borderId="64" xfId="0" applyFont="1" applyFill="1" applyBorder="1" applyAlignment="1">
      <alignment horizontal="center" vertical="center"/>
    </xf>
    <xf numFmtId="1" fontId="11" fillId="4" borderId="56" xfId="0" quotePrefix="1" applyFont="1" applyFill="1" applyBorder="1"/>
    <xf numFmtId="1" fontId="7" fillId="4" borderId="39" xfId="0" applyFont="1" applyFill="1" applyBorder="1"/>
    <xf numFmtId="1" fontId="7" fillId="4" borderId="53" xfId="0" quotePrefix="1" applyFont="1" applyFill="1" applyBorder="1"/>
    <xf numFmtId="1" fontId="7" fillId="4" borderId="41" xfId="0" applyFont="1" applyFill="1" applyBorder="1"/>
    <xf numFmtId="1" fontId="7" fillId="4" borderId="53" xfId="1" applyFont="1" applyFill="1" applyBorder="1" applyAlignment="1">
      <alignment wrapText="1"/>
    </xf>
    <xf numFmtId="1" fontId="7" fillId="4" borderId="57" xfId="1" applyFont="1" applyFill="1" applyBorder="1"/>
    <xf numFmtId="1" fontId="7" fillId="4" borderId="43" xfId="0" applyFont="1" applyFill="1" applyBorder="1"/>
    <xf numFmtId="1" fontId="20" fillId="5" borderId="63" xfId="0" applyFont="1" applyFill="1" applyBorder="1" applyAlignment="1">
      <alignment horizontal="center" vertical="center"/>
    </xf>
    <xf numFmtId="3" fontId="7" fillId="4" borderId="27" xfId="1" applyNumberFormat="1" applyFont="1" applyFill="1" applyBorder="1"/>
    <xf numFmtId="1" fontId="20" fillId="5" borderId="65" xfId="0" applyFont="1" applyFill="1" applyBorder="1" applyAlignment="1">
      <alignment horizontal="center" vertical="center"/>
    </xf>
    <xf numFmtId="3" fontId="7" fillId="4" borderId="41" xfId="1" applyNumberFormat="1" applyFont="1" applyFill="1" applyBorder="1"/>
    <xf numFmtId="1" fontId="7" fillId="4" borderId="54" xfId="1" applyFont="1" applyFill="1" applyBorder="1"/>
    <xf numFmtId="1" fontId="7" fillId="4" borderId="19" xfId="1" applyFont="1" applyFill="1" applyBorder="1"/>
    <xf numFmtId="0" fontId="12" fillId="4" borderId="11" xfId="4" applyFont="1" applyFill="1" applyBorder="1"/>
    <xf numFmtId="1" fontId="20" fillId="5" borderId="17" xfId="0" applyFont="1" applyFill="1" applyBorder="1"/>
    <xf numFmtId="1" fontId="20" fillId="5" borderId="64" xfId="0" applyFont="1" applyFill="1" applyBorder="1"/>
    <xf numFmtId="3" fontId="7" fillId="4" borderId="48" xfId="0" applyNumberFormat="1" applyFont="1" applyFill="1" applyBorder="1"/>
    <xf numFmtId="3" fontId="7" fillId="4" borderId="61" xfId="0" applyNumberFormat="1" applyFont="1" applyFill="1" applyBorder="1"/>
    <xf numFmtId="3" fontId="7" fillId="4" borderId="51" xfId="0" applyNumberFormat="1" applyFont="1" applyFill="1" applyBorder="1"/>
    <xf numFmtId="3" fontId="7" fillId="4" borderId="47" xfId="1" applyNumberFormat="1" applyFont="1" applyFill="1" applyBorder="1"/>
    <xf numFmtId="3" fontId="7" fillId="4" borderId="33" xfId="1" applyNumberFormat="1" applyFont="1" applyFill="1" applyBorder="1"/>
    <xf numFmtId="1" fontId="11" fillId="4" borderId="33" xfId="1" applyFont="1" applyFill="1" applyBorder="1"/>
    <xf numFmtId="3" fontId="7" fillId="0" borderId="46" xfId="1" applyNumberFormat="1" applyFont="1" applyFill="1" applyBorder="1"/>
    <xf numFmtId="3" fontId="7" fillId="0" borderId="37" xfId="1" applyNumberFormat="1" applyFont="1" applyFill="1" applyBorder="1"/>
    <xf numFmtId="1" fontId="7" fillId="4" borderId="47" xfId="0" applyFont="1" applyFill="1" applyBorder="1"/>
    <xf numFmtId="1" fontId="7" fillId="0" borderId="50" xfId="0" applyFont="1" applyFill="1" applyBorder="1"/>
    <xf numFmtId="1" fontId="7" fillId="4" borderId="19" xfId="0" applyFont="1" applyFill="1" applyBorder="1" applyAlignment="1">
      <alignment horizontal="right"/>
    </xf>
    <xf numFmtId="1" fontId="7" fillId="0" borderId="11" xfId="0" applyFont="1" applyFill="1" applyBorder="1" applyAlignment="1">
      <alignment horizontal="right"/>
    </xf>
    <xf numFmtId="1" fontId="7" fillId="4" borderId="11" xfId="0" applyFont="1" applyFill="1" applyBorder="1" applyAlignment="1">
      <alignment horizontal="right"/>
    </xf>
    <xf numFmtId="1" fontId="7" fillId="4" borderId="13" xfId="0" applyFont="1" applyFill="1" applyBorder="1" applyAlignment="1">
      <alignment horizontal="right"/>
    </xf>
    <xf numFmtId="1" fontId="7" fillId="4" borderId="34" xfId="0" applyFont="1" applyFill="1" applyBorder="1" applyAlignment="1">
      <alignment wrapText="1"/>
    </xf>
    <xf numFmtId="1" fontId="11" fillId="4" borderId="34" xfId="1" applyFont="1" applyFill="1" applyBorder="1" applyAlignment="1">
      <alignment wrapText="1"/>
    </xf>
    <xf numFmtId="1" fontId="11" fillId="4" borderId="55" xfId="1" applyFont="1" applyFill="1" applyBorder="1" applyAlignment="1">
      <alignment wrapText="1"/>
    </xf>
    <xf numFmtId="3" fontId="7" fillId="0" borderId="36" xfId="1" applyNumberFormat="1" applyFont="1" applyFill="1" applyBorder="1"/>
    <xf numFmtId="0" fontId="12" fillId="4" borderId="19" xfId="4" applyFont="1" applyFill="1" applyBorder="1" applyAlignment="1">
      <alignment horizontal="left"/>
    </xf>
    <xf numFmtId="0" fontId="12" fillId="4" borderId="20" xfId="4" applyFont="1" applyFill="1" applyBorder="1" applyAlignment="1">
      <alignment horizontal="left"/>
    </xf>
    <xf numFmtId="0" fontId="12" fillId="4" borderId="21" xfId="4" applyFont="1" applyFill="1" applyBorder="1" applyAlignment="1">
      <alignment horizontal="left"/>
    </xf>
    <xf numFmtId="0" fontId="12" fillId="4" borderId="22" xfId="4" applyFont="1" applyFill="1" applyBorder="1" applyAlignment="1">
      <alignment horizontal="left"/>
    </xf>
    <xf numFmtId="0" fontId="12" fillId="4" borderId="23" xfId="4" applyFont="1" applyFill="1" applyBorder="1" applyAlignment="1">
      <alignment horizontal="left"/>
    </xf>
    <xf numFmtId="0" fontId="12" fillId="4" borderId="24" xfId="4" applyFont="1" applyFill="1" applyBorder="1" applyAlignment="1">
      <alignment horizontal="left"/>
    </xf>
    <xf numFmtId="0" fontId="12" fillId="4" borderId="55" xfId="4" applyFont="1" applyFill="1" applyBorder="1" applyAlignment="1">
      <alignment horizontal="left"/>
    </xf>
    <xf numFmtId="0" fontId="12" fillId="4" borderId="35" xfId="4" applyFont="1" applyFill="1" applyBorder="1" applyAlignment="1">
      <alignment horizontal="left"/>
    </xf>
    <xf numFmtId="0" fontId="12" fillId="4" borderId="42" xfId="4" applyFont="1" applyFill="1" applyBorder="1" applyAlignment="1">
      <alignment horizontal="left"/>
    </xf>
    <xf numFmtId="1" fontId="7" fillId="4" borderId="0" xfId="0" applyFont="1" applyFill="1" applyBorder="1"/>
    <xf numFmtId="3" fontId="7" fillId="4" borderId="0" xfId="0" applyNumberFormat="1" applyFont="1" applyFill="1" applyBorder="1"/>
  </cellXfs>
  <cellStyles count="5">
    <cellStyle name="Blå" xfId="1" xr:uid="{00000000-0005-0000-0000-000000000000}"/>
    <cellStyle name="Normal" xfId="0" builtinId="0"/>
    <cellStyle name="Normal_Nyt" xfId="2" xr:uid="{00000000-0005-0000-0000-000002000000}"/>
    <cellStyle name="Overskrift" xfId="3" xr:uid="{00000000-0005-0000-0000-000003000000}"/>
    <cellStyle name="Spørgsmål" xfId="4" xr:uid="{00000000-0005-0000-0000-00000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1"/>
      <color rgb="FFE5F0EA"/>
      <color rgb="FF006932"/>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da-DK"/>
              <a:t>Hvornår er lagre i minimum?</a:t>
            </a:r>
          </a:p>
        </c:rich>
      </c:tx>
      <c:layout>
        <c:manualLayout>
          <c:xMode val="edge"/>
          <c:yMode val="edge"/>
          <c:x val="0.30494516521266923"/>
          <c:y val="3.2640901953252976E-2"/>
        </c:manualLayout>
      </c:layout>
      <c:overlay val="0"/>
      <c:spPr>
        <a:noFill/>
        <a:ln w="25400">
          <a:noFill/>
        </a:ln>
      </c:spPr>
    </c:title>
    <c:autoTitleDeleted val="0"/>
    <c:plotArea>
      <c:layout>
        <c:manualLayout>
          <c:layoutTarget val="inner"/>
          <c:xMode val="edge"/>
          <c:yMode val="edge"/>
          <c:x val="0.10439563940551738"/>
          <c:y val="0.1157270448867553"/>
          <c:w val="0.85714314459266905"/>
          <c:h val="0.76854627245306717"/>
        </c:manualLayout>
      </c:layout>
      <c:lineChart>
        <c:grouping val="standard"/>
        <c:varyColors val="0"/>
        <c:ser>
          <c:idx val="0"/>
          <c:order val="0"/>
          <c:tx>
            <c:strRef>
              <c:f>'Løsn. opg. 10.2.11 - 10.2.12'!$A$68</c:f>
              <c:strCache>
                <c:ptCount val="1"/>
                <c:pt idx="0">
                  <c:v>Materialer i salg</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'Løsn. opg 10.2.6 - 10.2.10'!$C$6:$N$6</c:f>
              <c:strCache>
                <c:ptCount val="12"/>
                <c:pt idx="0">
                  <c:v>Jan</c:v>
                </c:pt>
                <c:pt idx="1">
                  <c:v>Feb</c:v>
                </c:pt>
                <c:pt idx="2">
                  <c:v>Mar</c:v>
                </c:pt>
                <c:pt idx="3">
                  <c:v>April</c:v>
                </c:pt>
                <c:pt idx="4">
                  <c:v>Maj</c:v>
                </c:pt>
                <c:pt idx="5">
                  <c:v>Juni</c:v>
                </c:pt>
                <c:pt idx="6">
                  <c:v>Juli</c:v>
                </c:pt>
                <c:pt idx="7">
                  <c:v>Aug</c:v>
                </c:pt>
                <c:pt idx="8">
                  <c:v>Sep</c:v>
                </c:pt>
                <c:pt idx="9">
                  <c:v>Okt</c:v>
                </c:pt>
                <c:pt idx="10">
                  <c:v>Nov</c:v>
                </c:pt>
                <c:pt idx="11">
                  <c:v>Dec</c:v>
                </c:pt>
              </c:strCache>
            </c:strRef>
          </c:cat>
          <c:val>
            <c:numRef>
              <c:f>'Løsn. opg 10.2.6 - 10.2.10'!$C$8:$N$8</c:f>
              <c:numCache>
                <c:formatCode>#,##0</c:formatCode>
                <c:ptCount val="12"/>
              </c:numCache>
            </c:numRef>
          </c:val>
          <c:smooth val="0"/>
          <c:extLst>
            <c:ext xmlns:c16="http://schemas.microsoft.com/office/drawing/2014/chart" uri="{C3380CC4-5D6E-409C-BE32-E72D297353CC}">
              <c16:uniqueId val="{00000000-DF73-45D5-BB24-FBF9751BCF2B}"/>
            </c:ext>
          </c:extLst>
        </c:ser>
        <c:ser>
          <c:idx val="1"/>
          <c:order val="1"/>
          <c:tx>
            <c:strRef>
              <c:f>'Løsn. opg. 10.2.11 - 10.2.12'!$A$69</c:f>
              <c:strCache>
                <c:ptCount val="1"/>
                <c:pt idx="0">
                  <c:v>Materialer i prod.</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'Løsn. opg 10.2.6 - 10.2.10'!$C$6:$N$6</c:f>
              <c:strCache>
                <c:ptCount val="12"/>
                <c:pt idx="0">
                  <c:v>Jan</c:v>
                </c:pt>
                <c:pt idx="1">
                  <c:v>Feb</c:v>
                </c:pt>
                <c:pt idx="2">
                  <c:v>Mar</c:v>
                </c:pt>
                <c:pt idx="3">
                  <c:v>April</c:v>
                </c:pt>
                <c:pt idx="4">
                  <c:v>Maj</c:v>
                </c:pt>
                <c:pt idx="5">
                  <c:v>Juni</c:v>
                </c:pt>
                <c:pt idx="6">
                  <c:v>Juli</c:v>
                </c:pt>
                <c:pt idx="7">
                  <c:v>Aug</c:v>
                </c:pt>
                <c:pt idx="8">
                  <c:v>Sep</c:v>
                </c:pt>
                <c:pt idx="9">
                  <c:v>Okt</c:v>
                </c:pt>
                <c:pt idx="10">
                  <c:v>Nov</c:v>
                </c:pt>
                <c:pt idx="11">
                  <c:v>Dec</c:v>
                </c:pt>
              </c:strCache>
            </c:strRef>
          </c:cat>
          <c:val>
            <c:numRef>
              <c:f>'Løsn. opg. 10.2.11 - 10.2.12'!$B$9:$M$9</c:f>
              <c:numCache>
                <c:formatCode>#,##0</c:formatCode>
                <c:ptCount val="12"/>
              </c:numCache>
            </c:numRef>
          </c:val>
          <c:smooth val="0"/>
          <c:extLst>
            <c:ext xmlns:c16="http://schemas.microsoft.com/office/drawing/2014/chart" uri="{C3380CC4-5D6E-409C-BE32-E72D297353CC}">
              <c16:uniqueId val="{00000001-DF73-45D5-BB24-FBF9751BCF2B}"/>
            </c:ext>
          </c:extLst>
        </c:ser>
        <c:dLbls>
          <c:showLegendKey val="0"/>
          <c:showVal val="0"/>
          <c:showCatName val="0"/>
          <c:showSerName val="0"/>
          <c:showPercent val="0"/>
          <c:showBubbleSize val="0"/>
        </c:dLbls>
        <c:marker val="1"/>
        <c:smooth val="0"/>
        <c:axId val="1721227263"/>
        <c:axId val="1"/>
      </c:lineChart>
      <c:catAx>
        <c:axId val="17212272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721227263"/>
        <c:crosses val="autoZero"/>
        <c:crossBetween val="midCat"/>
      </c:valAx>
      <c:spPr>
        <a:noFill/>
        <a:ln w="12700">
          <a:solidFill>
            <a:srgbClr val="808080"/>
          </a:solidFill>
          <a:prstDash val="solid"/>
        </a:ln>
      </c:spPr>
    </c:plotArea>
    <c:legend>
      <c:legendPos val="r"/>
      <c:layout>
        <c:manualLayout>
          <c:xMode val="edge"/>
          <c:yMode val="edge"/>
          <c:x val="0.2623773152793682"/>
          <c:y val="0.94551158508342847"/>
          <c:w val="0.52775336741078283"/>
          <c:h val="3.8738801839153125E-2"/>
        </c:manualLayout>
      </c:layout>
      <c:overlay val="0"/>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da-DK"/>
        </a:p>
      </c:txPr>
    </c:legend>
    <c:plotVisOnly val="1"/>
    <c:dispBlanksAs val="gap"/>
    <c:showDLblsOverMax val="0"/>
  </c:chart>
  <c:spPr>
    <a:solidFill>
      <a:srgbClr val="FFFF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da-DK" sz="1200" b="0" i="0" u="none" strike="noStrike" baseline="0">
                <a:solidFill>
                  <a:srgbClr val="000000"/>
                </a:solidFill>
                <a:latin typeface="Calibri"/>
                <a:cs typeface="Calibri"/>
              </a:rPr>
              <a:t>Handel, måned vs. kvartal</a:t>
            </a:r>
          </a:p>
          <a:p>
            <a:pPr>
              <a:defRPr sz="800" b="0" i="0" u="none" strike="noStrike" baseline="0">
                <a:solidFill>
                  <a:srgbClr val="000000"/>
                </a:solidFill>
                <a:latin typeface="Arial"/>
                <a:ea typeface="Arial"/>
                <a:cs typeface="Arial"/>
              </a:defRPr>
            </a:pPr>
            <a:r>
              <a:rPr lang="da-DK" sz="1000" b="1" i="0" u="none" strike="noStrike" baseline="0">
                <a:solidFill>
                  <a:srgbClr val="000000"/>
                </a:solidFill>
                <a:latin typeface="Arial"/>
                <a:cs typeface="Arial"/>
              </a:rPr>
              <a:t>Kumuleret virkning fra driften</a:t>
            </a:r>
          </a:p>
        </c:rich>
      </c:tx>
      <c:layout>
        <c:manualLayout>
          <c:xMode val="edge"/>
          <c:yMode val="edge"/>
          <c:x val="0.34181856340020678"/>
          <c:y val="1.587289088863892E-2"/>
        </c:manualLayout>
      </c:layout>
      <c:overlay val="0"/>
      <c:spPr>
        <a:noFill/>
        <a:ln w="25400">
          <a:noFill/>
        </a:ln>
      </c:spPr>
    </c:title>
    <c:autoTitleDeleted val="0"/>
    <c:plotArea>
      <c:layout>
        <c:manualLayout>
          <c:layoutTarget val="inner"/>
          <c:xMode val="edge"/>
          <c:yMode val="edge"/>
          <c:x val="7.0909153861109603E-2"/>
          <c:y val="8.730167188049498E-2"/>
          <c:w val="0.90181898243872727"/>
          <c:h val="0.85317542974120097"/>
        </c:manualLayout>
      </c:layout>
      <c:lineChart>
        <c:grouping val="standard"/>
        <c:varyColors val="0"/>
        <c:ser>
          <c:idx val="0"/>
          <c:order val="0"/>
          <c:tx>
            <c:strRef>
              <c:f>Grafdata!$A$5</c:f>
              <c:strCache>
                <c:ptCount val="1"/>
                <c:pt idx="0">
                  <c:v>Måned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'Løsn.opg 10.2.1 - 10.2.4'!$B$6:$N$6</c:f>
              <c:strCache>
                <c:ptCount val="13"/>
                <c:pt idx="0">
                  <c:v>Primo</c:v>
                </c:pt>
                <c:pt idx="1">
                  <c:v>Jan</c:v>
                </c:pt>
                <c:pt idx="2">
                  <c:v>Feb</c:v>
                </c:pt>
                <c:pt idx="3">
                  <c:v>Mar</c:v>
                </c:pt>
                <c:pt idx="4">
                  <c:v>April</c:v>
                </c:pt>
                <c:pt idx="5">
                  <c:v>Maj</c:v>
                </c:pt>
                <c:pt idx="6">
                  <c:v>Juni</c:v>
                </c:pt>
                <c:pt idx="7">
                  <c:v>Juli</c:v>
                </c:pt>
                <c:pt idx="8">
                  <c:v>Aug</c:v>
                </c:pt>
                <c:pt idx="9">
                  <c:v>Sep</c:v>
                </c:pt>
                <c:pt idx="10">
                  <c:v>Okt</c:v>
                </c:pt>
                <c:pt idx="11">
                  <c:v>Nov</c:v>
                </c:pt>
                <c:pt idx="12">
                  <c:v>Dec</c:v>
                </c:pt>
              </c:strCache>
            </c:strRef>
          </c:cat>
          <c:val>
            <c:numRef>
              <c:f>Grafdata!$B$5:$N$5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71D5-4EBD-9768-B9A82120489A}"/>
            </c:ext>
          </c:extLst>
        </c:ser>
        <c:ser>
          <c:idx val="1"/>
          <c:order val="1"/>
          <c:tx>
            <c:strRef>
              <c:f>Grafdata!$A$6</c:f>
              <c:strCache>
                <c:ptCount val="1"/>
                <c:pt idx="0">
                  <c:v>Kvartal</c:v>
                </c:pt>
              </c:strCache>
            </c:strRef>
          </c:tx>
          <c:spPr>
            <a:ln w="12700">
              <a:solidFill>
                <a:srgbClr val="0000FF"/>
              </a:solidFill>
              <a:prstDash val="solid"/>
            </a:ln>
          </c:spPr>
          <c:marker>
            <c:symbol val="x"/>
            <c:size val="5"/>
            <c:spPr>
              <a:noFill/>
              <a:ln>
                <a:solidFill>
                  <a:srgbClr val="0000FF"/>
                </a:solidFill>
                <a:prstDash val="solid"/>
              </a:ln>
            </c:spPr>
          </c:marker>
          <c:cat>
            <c:strRef>
              <c:f>'Løsn.opg 10.2.1 - 10.2.4'!$B$6:$N$6</c:f>
              <c:strCache>
                <c:ptCount val="13"/>
                <c:pt idx="0">
                  <c:v>Primo</c:v>
                </c:pt>
                <c:pt idx="1">
                  <c:v>Jan</c:v>
                </c:pt>
                <c:pt idx="2">
                  <c:v>Feb</c:v>
                </c:pt>
                <c:pt idx="3">
                  <c:v>Mar</c:v>
                </c:pt>
                <c:pt idx="4">
                  <c:v>April</c:v>
                </c:pt>
                <c:pt idx="5">
                  <c:v>Maj</c:v>
                </c:pt>
                <c:pt idx="6">
                  <c:v>Juni</c:v>
                </c:pt>
                <c:pt idx="7">
                  <c:v>Juli</c:v>
                </c:pt>
                <c:pt idx="8">
                  <c:v>Aug</c:v>
                </c:pt>
                <c:pt idx="9">
                  <c:v>Sep</c:v>
                </c:pt>
                <c:pt idx="10">
                  <c:v>Okt</c:v>
                </c:pt>
                <c:pt idx="11">
                  <c:v>Nov</c:v>
                </c:pt>
                <c:pt idx="12">
                  <c:v>Dec</c:v>
                </c:pt>
              </c:strCache>
            </c:strRef>
          </c:cat>
          <c:val>
            <c:numRef>
              <c:f>Grafdata!$B$6:$N$6</c:f>
              <c:numCache>
                <c:formatCode>#,##0</c:formatCode>
                <c:ptCount val="13"/>
                <c:pt idx="0">
                  <c:v>0</c:v>
                </c:pt>
                <c:pt idx="3">
                  <c:v>0</c:v>
                </c:pt>
                <c:pt idx="6">
                  <c:v>0</c:v>
                </c:pt>
                <c:pt idx="9">
                  <c:v>0</c:v>
                </c:pt>
                <c:pt idx="12">
                  <c:v>0</c:v>
                </c:pt>
              </c:numCache>
            </c:numRef>
          </c:val>
          <c:smooth val="0"/>
          <c:extLst>
            <c:ext xmlns:c16="http://schemas.microsoft.com/office/drawing/2014/chart" uri="{C3380CC4-5D6E-409C-BE32-E72D297353CC}">
              <c16:uniqueId val="{00000001-71D5-4EBD-9768-B9A82120489A}"/>
            </c:ext>
          </c:extLst>
        </c:ser>
        <c:dLbls>
          <c:showLegendKey val="0"/>
          <c:showVal val="0"/>
          <c:showCatName val="0"/>
          <c:showSerName val="0"/>
          <c:showPercent val="0"/>
          <c:showBubbleSize val="0"/>
        </c:dLbls>
        <c:marker val="1"/>
        <c:smooth val="0"/>
        <c:axId val="1726551791"/>
        <c:axId val="1"/>
      </c:lineChart>
      <c:catAx>
        <c:axId val="1726551791"/>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726551791"/>
        <c:crosses val="autoZero"/>
        <c:crossBetween val="midCat"/>
      </c:valAx>
      <c:spPr>
        <a:noFill/>
        <a:ln w="12700">
          <a:solidFill>
            <a:srgbClr val="808080"/>
          </a:solidFill>
          <a:prstDash val="solid"/>
        </a:ln>
      </c:spPr>
    </c:plotArea>
    <c:legend>
      <c:legendPos val="r"/>
      <c:layout>
        <c:manualLayout>
          <c:xMode val="edge"/>
          <c:yMode val="edge"/>
          <c:x val="0.28218700204429037"/>
          <c:y val="0.8608354893138358"/>
          <c:w val="0.27327591701580245"/>
          <c:h val="0.1190517435320585"/>
        </c:manualLayout>
      </c:layout>
      <c:overlay val="0"/>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da-DK"/>
        </a:p>
      </c:txPr>
    </c:legend>
    <c:plotVisOnly val="1"/>
    <c:dispBlanksAs val="gap"/>
    <c:showDLblsOverMax val="0"/>
  </c:chart>
  <c:spPr>
    <a:solidFill>
      <a:srgbClr val="FFFF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oddHeader>&amp;A</c:oddHeader>
      <c:oddFooter>Page &amp;P</c:oddFooter>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da-DK" sz="1200" b="0" i="0" u="none" strike="noStrike" baseline="0">
                <a:solidFill>
                  <a:srgbClr val="000000"/>
                </a:solidFill>
                <a:latin typeface="Calibri"/>
                <a:cs typeface="Calibri"/>
              </a:rPr>
              <a:t>Fremstilling måned vs. kvartal</a:t>
            </a:r>
          </a:p>
          <a:p>
            <a:pPr>
              <a:defRPr sz="800" b="0" i="0" u="none" strike="noStrike" baseline="0">
                <a:solidFill>
                  <a:srgbClr val="000000"/>
                </a:solidFill>
                <a:latin typeface="Arial"/>
                <a:ea typeface="Arial"/>
                <a:cs typeface="Arial"/>
              </a:defRPr>
            </a:pPr>
            <a:r>
              <a:rPr lang="da-DK" sz="1000" b="1" i="0" u="none" strike="noStrike" baseline="0">
                <a:solidFill>
                  <a:srgbClr val="000000"/>
                </a:solidFill>
                <a:latin typeface="Arial"/>
                <a:cs typeface="Arial"/>
              </a:rPr>
              <a:t>Kumuleret virkning fra driften</a:t>
            </a:r>
          </a:p>
        </c:rich>
      </c:tx>
      <c:layout>
        <c:manualLayout>
          <c:xMode val="edge"/>
          <c:yMode val="edge"/>
          <c:x val="0.31636396141499096"/>
          <c:y val="1.587289088863892E-2"/>
        </c:manualLayout>
      </c:layout>
      <c:overlay val="0"/>
      <c:spPr>
        <a:noFill/>
        <a:ln w="25400">
          <a:noFill/>
        </a:ln>
      </c:spPr>
    </c:title>
    <c:autoTitleDeleted val="0"/>
    <c:plotArea>
      <c:layout>
        <c:manualLayout>
          <c:layoutTarget val="inner"/>
          <c:xMode val="edge"/>
          <c:yMode val="edge"/>
          <c:x val="7.0909153861109603E-2"/>
          <c:y val="8.730167188049498E-2"/>
          <c:w val="0.90181898243872727"/>
          <c:h val="0.86904846099220012"/>
        </c:manualLayout>
      </c:layout>
      <c:lineChart>
        <c:grouping val="standard"/>
        <c:varyColors val="0"/>
        <c:ser>
          <c:idx val="0"/>
          <c:order val="0"/>
          <c:tx>
            <c:strRef>
              <c:f>Grafdata!$A$10</c:f>
              <c:strCache>
                <c:ptCount val="1"/>
                <c:pt idx="0">
                  <c:v>Måned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'Løsn.opg 10.2.1 - 10.2.4'!$B$6:$N$6</c:f>
              <c:strCache>
                <c:ptCount val="13"/>
                <c:pt idx="0">
                  <c:v>Primo</c:v>
                </c:pt>
                <c:pt idx="1">
                  <c:v>Jan</c:v>
                </c:pt>
                <c:pt idx="2">
                  <c:v>Feb</c:v>
                </c:pt>
                <c:pt idx="3">
                  <c:v>Mar</c:v>
                </c:pt>
                <c:pt idx="4">
                  <c:v>April</c:v>
                </c:pt>
                <c:pt idx="5">
                  <c:v>Maj</c:v>
                </c:pt>
                <c:pt idx="6">
                  <c:v>Juni</c:v>
                </c:pt>
                <c:pt idx="7">
                  <c:v>Juli</c:v>
                </c:pt>
                <c:pt idx="8">
                  <c:v>Aug</c:v>
                </c:pt>
                <c:pt idx="9">
                  <c:v>Sep</c:v>
                </c:pt>
                <c:pt idx="10">
                  <c:v>Okt</c:v>
                </c:pt>
                <c:pt idx="11">
                  <c:v>Nov</c:v>
                </c:pt>
                <c:pt idx="12">
                  <c:v>Dec</c:v>
                </c:pt>
              </c:strCache>
            </c:strRef>
          </c:cat>
          <c:val>
            <c:numRef>
              <c:f>Grafdata!$B$10:$N$10</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71C3-4DD2-BC7E-08128F763572}"/>
            </c:ext>
          </c:extLst>
        </c:ser>
        <c:ser>
          <c:idx val="1"/>
          <c:order val="1"/>
          <c:tx>
            <c:strRef>
              <c:f>Grafdata!$A$11</c:f>
              <c:strCache>
                <c:ptCount val="1"/>
                <c:pt idx="0">
                  <c:v>Kvartal</c:v>
                </c:pt>
              </c:strCache>
            </c:strRef>
          </c:tx>
          <c:spPr>
            <a:ln w="12700">
              <a:solidFill>
                <a:srgbClr val="0000FF"/>
              </a:solidFill>
              <a:prstDash val="solid"/>
            </a:ln>
          </c:spPr>
          <c:marker>
            <c:symbol val="x"/>
            <c:size val="5"/>
            <c:spPr>
              <a:noFill/>
              <a:ln>
                <a:solidFill>
                  <a:srgbClr val="0000FF"/>
                </a:solidFill>
                <a:prstDash val="solid"/>
              </a:ln>
            </c:spPr>
          </c:marker>
          <c:cat>
            <c:strRef>
              <c:f>'Løsn.opg 10.2.1 - 10.2.4'!$B$6:$N$6</c:f>
              <c:strCache>
                <c:ptCount val="13"/>
                <c:pt idx="0">
                  <c:v>Primo</c:v>
                </c:pt>
                <c:pt idx="1">
                  <c:v>Jan</c:v>
                </c:pt>
                <c:pt idx="2">
                  <c:v>Feb</c:v>
                </c:pt>
                <c:pt idx="3">
                  <c:v>Mar</c:v>
                </c:pt>
                <c:pt idx="4">
                  <c:v>April</c:v>
                </c:pt>
                <c:pt idx="5">
                  <c:v>Maj</c:v>
                </c:pt>
                <c:pt idx="6">
                  <c:v>Juni</c:v>
                </c:pt>
                <c:pt idx="7">
                  <c:v>Juli</c:v>
                </c:pt>
                <c:pt idx="8">
                  <c:v>Aug</c:v>
                </c:pt>
                <c:pt idx="9">
                  <c:v>Sep</c:v>
                </c:pt>
                <c:pt idx="10">
                  <c:v>Okt</c:v>
                </c:pt>
                <c:pt idx="11">
                  <c:v>Nov</c:v>
                </c:pt>
                <c:pt idx="12">
                  <c:v>Dec</c:v>
                </c:pt>
              </c:strCache>
            </c:strRef>
          </c:cat>
          <c:val>
            <c:numRef>
              <c:f>Grafdata!$B$11:$N$11</c:f>
              <c:numCache>
                <c:formatCode>#,##0</c:formatCode>
                <c:ptCount val="13"/>
                <c:pt idx="0">
                  <c:v>0</c:v>
                </c:pt>
                <c:pt idx="3">
                  <c:v>0</c:v>
                </c:pt>
                <c:pt idx="6">
                  <c:v>0</c:v>
                </c:pt>
                <c:pt idx="9">
                  <c:v>0</c:v>
                </c:pt>
                <c:pt idx="12">
                  <c:v>0</c:v>
                </c:pt>
              </c:numCache>
            </c:numRef>
          </c:val>
          <c:smooth val="0"/>
          <c:extLst>
            <c:ext xmlns:c16="http://schemas.microsoft.com/office/drawing/2014/chart" uri="{C3380CC4-5D6E-409C-BE32-E72D297353CC}">
              <c16:uniqueId val="{00000001-71C3-4DD2-BC7E-08128F763572}"/>
            </c:ext>
          </c:extLst>
        </c:ser>
        <c:dLbls>
          <c:showLegendKey val="0"/>
          <c:showVal val="0"/>
          <c:showCatName val="0"/>
          <c:showSerName val="0"/>
          <c:showPercent val="0"/>
          <c:showBubbleSize val="0"/>
        </c:dLbls>
        <c:marker val="1"/>
        <c:smooth val="0"/>
        <c:axId val="1726553183"/>
        <c:axId val="1"/>
      </c:lineChart>
      <c:catAx>
        <c:axId val="172655318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726553183"/>
        <c:crosses val="autoZero"/>
        <c:crossBetween val="midCat"/>
      </c:valAx>
      <c:spPr>
        <a:noFill/>
        <a:ln w="12700">
          <a:solidFill>
            <a:srgbClr val="808080"/>
          </a:solidFill>
          <a:prstDash val="solid"/>
        </a:ln>
      </c:spPr>
    </c:plotArea>
    <c:legend>
      <c:legendPos val="r"/>
      <c:layout>
        <c:manualLayout>
          <c:xMode val="edge"/>
          <c:yMode val="edge"/>
          <c:x val="0.29010812197340091"/>
          <c:y val="0.86266704161979757"/>
          <c:w val="0.27327591701580239"/>
          <c:h val="0.1190517435320585"/>
        </c:manualLayout>
      </c:layout>
      <c:overlay val="0"/>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da-DK"/>
        </a:p>
      </c:txPr>
    </c:legend>
    <c:plotVisOnly val="1"/>
    <c:dispBlanksAs val="gap"/>
    <c:showDLblsOverMax val="0"/>
  </c:chart>
  <c:spPr>
    <a:solidFill>
      <a:srgbClr val="FFFF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oddHeader>&amp;A</c:oddHeader>
      <c:oddFooter>Page &amp;P</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da-DK" sz="1400" b="1" i="0" u="none" strike="noStrike" baseline="0">
                <a:solidFill>
                  <a:srgbClr val="000000"/>
                </a:solidFill>
                <a:latin typeface="Arial"/>
                <a:cs typeface="Arial"/>
              </a:rPr>
              <a:t>Fremstilling (sæson) , måned vs. kvartal</a:t>
            </a:r>
            <a:endParaRPr lang="da-DK" sz="1200" b="0" i="0" u="none" strike="noStrike" baseline="0">
              <a:solidFill>
                <a:srgbClr val="000000"/>
              </a:solidFill>
              <a:latin typeface="Calibri"/>
              <a:cs typeface="Calibri"/>
            </a:endParaRPr>
          </a:p>
          <a:p>
            <a:pPr>
              <a:defRPr sz="800" b="0" i="0" u="none" strike="noStrike" baseline="0">
                <a:solidFill>
                  <a:srgbClr val="000000"/>
                </a:solidFill>
                <a:latin typeface="Arial"/>
                <a:ea typeface="Arial"/>
                <a:cs typeface="Arial"/>
              </a:defRPr>
            </a:pPr>
            <a:r>
              <a:rPr lang="da-DK" sz="1200" b="0" i="0" u="none" strike="noStrike" baseline="0">
                <a:solidFill>
                  <a:srgbClr val="000000"/>
                </a:solidFill>
                <a:latin typeface="Calibri"/>
                <a:cs typeface="Calibri"/>
              </a:rPr>
              <a:t>Kumuleret virkning fra driften</a:t>
            </a:r>
          </a:p>
        </c:rich>
      </c:tx>
      <c:layout>
        <c:manualLayout>
          <c:xMode val="edge"/>
          <c:yMode val="edge"/>
          <c:x val="0.26363666042238304"/>
          <c:y val="1.587289088863892E-2"/>
        </c:manualLayout>
      </c:layout>
      <c:overlay val="0"/>
      <c:spPr>
        <a:noFill/>
        <a:ln w="25400">
          <a:noFill/>
        </a:ln>
      </c:spPr>
    </c:title>
    <c:autoTitleDeleted val="0"/>
    <c:plotArea>
      <c:layout>
        <c:manualLayout>
          <c:layoutTarget val="inner"/>
          <c:xMode val="edge"/>
          <c:yMode val="edge"/>
          <c:x val="6.5454603564101169E-2"/>
          <c:y val="0.10714296094424385"/>
          <c:w val="0.79636434336323092"/>
          <c:h val="0.77777853129895536"/>
        </c:manualLayout>
      </c:layout>
      <c:lineChart>
        <c:grouping val="standard"/>
        <c:varyColors val="0"/>
        <c:ser>
          <c:idx val="0"/>
          <c:order val="0"/>
          <c:tx>
            <c:strRef>
              <c:f>Grafdata!$A$16</c:f>
              <c:strCache>
                <c:ptCount val="1"/>
                <c:pt idx="0">
                  <c:v>Måned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'Løsn.opg 10.2.1 - 10.2.4'!$B$6:$N$6</c:f>
              <c:strCache>
                <c:ptCount val="13"/>
                <c:pt idx="0">
                  <c:v>Primo</c:v>
                </c:pt>
                <c:pt idx="1">
                  <c:v>Jan</c:v>
                </c:pt>
                <c:pt idx="2">
                  <c:v>Feb</c:v>
                </c:pt>
                <c:pt idx="3">
                  <c:v>Mar</c:v>
                </c:pt>
                <c:pt idx="4">
                  <c:v>April</c:v>
                </c:pt>
                <c:pt idx="5">
                  <c:v>Maj</c:v>
                </c:pt>
                <c:pt idx="6">
                  <c:v>Juni</c:v>
                </c:pt>
                <c:pt idx="7">
                  <c:v>Juli</c:v>
                </c:pt>
                <c:pt idx="8">
                  <c:v>Aug</c:v>
                </c:pt>
                <c:pt idx="9">
                  <c:v>Sep</c:v>
                </c:pt>
                <c:pt idx="10">
                  <c:v>Okt</c:v>
                </c:pt>
                <c:pt idx="11">
                  <c:v>Nov</c:v>
                </c:pt>
                <c:pt idx="12">
                  <c:v>Dec</c:v>
                </c:pt>
              </c:strCache>
            </c:strRef>
          </c:cat>
          <c:val>
            <c:numRef>
              <c:f>Grafdata!$B$16:$N$16</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3EB5-4443-B00F-3BB18B141776}"/>
            </c:ext>
          </c:extLst>
        </c:ser>
        <c:ser>
          <c:idx val="1"/>
          <c:order val="1"/>
          <c:tx>
            <c:strRef>
              <c:f>Grafdata!$A$17</c:f>
              <c:strCache>
                <c:ptCount val="1"/>
                <c:pt idx="0">
                  <c:v>Kvartal m.m.</c:v>
                </c:pt>
              </c:strCache>
            </c:strRef>
          </c:tx>
          <c:spPr>
            <a:ln w="28575">
              <a:noFill/>
            </a:ln>
          </c:spPr>
          <c:marker>
            <c:symbol val="x"/>
            <c:size val="5"/>
            <c:spPr>
              <a:noFill/>
              <a:ln>
                <a:solidFill>
                  <a:srgbClr val="0000FF"/>
                </a:solidFill>
                <a:prstDash val="solid"/>
              </a:ln>
            </c:spPr>
          </c:marker>
          <c:cat>
            <c:strRef>
              <c:f>'Løsn.opg 10.2.1 - 10.2.4'!$B$6:$N$6</c:f>
              <c:strCache>
                <c:ptCount val="13"/>
                <c:pt idx="0">
                  <c:v>Primo</c:v>
                </c:pt>
                <c:pt idx="1">
                  <c:v>Jan</c:v>
                </c:pt>
                <c:pt idx="2">
                  <c:v>Feb</c:v>
                </c:pt>
                <c:pt idx="3">
                  <c:v>Mar</c:v>
                </c:pt>
                <c:pt idx="4">
                  <c:v>April</c:v>
                </c:pt>
                <c:pt idx="5">
                  <c:v>Maj</c:v>
                </c:pt>
                <c:pt idx="6">
                  <c:v>Juni</c:v>
                </c:pt>
                <c:pt idx="7">
                  <c:v>Juli</c:v>
                </c:pt>
                <c:pt idx="8">
                  <c:v>Aug</c:v>
                </c:pt>
                <c:pt idx="9">
                  <c:v>Sep</c:v>
                </c:pt>
                <c:pt idx="10">
                  <c:v>Okt</c:v>
                </c:pt>
                <c:pt idx="11">
                  <c:v>Nov</c:v>
                </c:pt>
                <c:pt idx="12">
                  <c:v>Dec</c:v>
                </c:pt>
              </c:strCache>
            </c:strRef>
          </c:cat>
          <c:val>
            <c:numRef>
              <c:f>Grafdata!$B$17:$N$17</c:f>
              <c:numCache>
                <c:formatCode>#,##0</c:formatCode>
                <c:ptCount val="13"/>
                <c:pt idx="0">
                  <c:v>0</c:v>
                </c:pt>
                <c:pt idx="3">
                  <c:v>0</c:v>
                </c:pt>
                <c:pt idx="4">
                  <c:v>0</c:v>
                </c:pt>
                <c:pt idx="5">
                  <c:v>0</c:v>
                </c:pt>
                <c:pt idx="6">
                  <c:v>0</c:v>
                </c:pt>
                <c:pt idx="9">
                  <c:v>0</c:v>
                </c:pt>
                <c:pt idx="12">
                  <c:v>0</c:v>
                </c:pt>
              </c:numCache>
            </c:numRef>
          </c:val>
          <c:smooth val="0"/>
          <c:extLst>
            <c:ext xmlns:c16="http://schemas.microsoft.com/office/drawing/2014/chart" uri="{C3380CC4-5D6E-409C-BE32-E72D297353CC}">
              <c16:uniqueId val="{00000001-3EB5-4443-B00F-3BB18B141776}"/>
            </c:ext>
          </c:extLst>
        </c:ser>
        <c:dLbls>
          <c:showLegendKey val="0"/>
          <c:showVal val="0"/>
          <c:showCatName val="0"/>
          <c:showSerName val="0"/>
          <c:showPercent val="0"/>
          <c:showBubbleSize val="0"/>
        </c:dLbls>
        <c:marker val="1"/>
        <c:smooth val="0"/>
        <c:axId val="1733848175"/>
        <c:axId val="1"/>
      </c:lineChart>
      <c:catAx>
        <c:axId val="1733848175"/>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733848175"/>
        <c:crosses val="autoZero"/>
        <c:crossBetween val="midCat"/>
      </c:valAx>
      <c:spPr>
        <a:noFill/>
        <a:ln w="12700">
          <a:solidFill>
            <a:srgbClr val="808080"/>
          </a:solidFill>
          <a:prstDash val="solid"/>
        </a:ln>
      </c:spPr>
    </c:plotArea>
    <c:legend>
      <c:legendPos val="r"/>
      <c:layout>
        <c:manualLayout>
          <c:xMode val="edge"/>
          <c:yMode val="edge"/>
          <c:x val="0.32674289356476049"/>
          <c:y val="0.86449859392575923"/>
          <c:w val="0.27327591701580245"/>
          <c:h val="0.1190517435320585"/>
        </c:manualLayout>
      </c:layout>
      <c:overlay val="0"/>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da-DK"/>
        </a:p>
      </c:txPr>
    </c:legend>
    <c:plotVisOnly val="1"/>
    <c:dispBlanksAs val="gap"/>
    <c:showDLblsOverMax val="0"/>
  </c:chart>
  <c:spPr>
    <a:solidFill>
      <a:srgbClr val="FFFF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oddHeader>&amp;A</c:oddHeader>
      <c:oddFooter>Page &amp;P</c:oddFooter>
    </c:headerFooter>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38484</xdr:colOff>
      <xdr:row>25</xdr:row>
      <xdr:rowOff>141508</xdr:rowOff>
    </xdr:from>
    <xdr:to>
      <xdr:col>10</xdr:col>
      <xdr:colOff>336742</xdr:colOff>
      <xdr:row>27</xdr:row>
      <xdr:rowOff>0</xdr:rowOff>
    </xdr:to>
    <xdr:sp macro="" textlink="">
      <xdr:nvSpPr>
        <xdr:cNvPr id="3079" name="Tekst 7">
          <a:extLst>
            <a:ext uri="{FF2B5EF4-FFF2-40B4-BE49-F238E27FC236}">
              <a16:creationId xmlns:a16="http://schemas.microsoft.com/office/drawing/2014/main" id="{B78D7D34-7245-9040-ED12-7DCD0CAC82B6}"/>
            </a:ext>
          </a:extLst>
        </xdr:cNvPr>
        <xdr:cNvSpPr txBox="1">
          <a:spLocks noChangeArrowheads="1"/>
        </xdr:cNvSpPr>
      </xdr:nvSpPr>
      <xdr:spPr bwMode="auto">
        <a:xfrm>
          <a:off x="38484" y="5741053"/>
          <a:ext cx="8822652" cy="31068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18288" tIns="18288" rIns="0" bIns="0" anchor="t" upright="1"/>
        <a:lstStyle/>
        <a:p>
          <a:pPr algn="l" rtl="0">
            <a:lnSpc>
              <a:spcPts val="1100"/>
            </a:lnSpc>
            <a:defRPr sz="1000"/>
          </a:pPr>
          <a:r>
            <a:rPr lang="da-DK" sz="1000" b="0" i="0" u="none" strike="noStrike" baseline="0">
              <a:solidFill>
                <a:srgbClr val="000000"/>
              </a:solidFill>
              <a:latin typeface="Arial"/>
              <a:ea typeface="Arial"/>
              <a:cs typeface="Arial"/>
            </a:rPr>
            <a:t>Ændres nedenstående oplysninger vil det ikke afspejles i løsningerne. Kun ændringer i ovenfor anførte budget vil afspejle sig i løsningsmodellerne.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444500</xdr:colOff>
      <xdr:row>42</xdr:row>
      <xdr:rowOff>88900</xdr:rowOff>
    </xdr:from>
    <xdr:to>
      <xdr:col>4</xdr:col>
      <xdr:colOff>533400</xdr:colOff>
      <xdr:row>64</xdr:row>
      <xdr:rowOff>184150</xdr:rowOff>
    </xdr:to>
    <xdr:graphicFrame macro="">
      <xdr:nvGraphicFramePr>
        <xdr:cNvPr id="296030" name="Diagram 20">
          <a:extLst>
            <a:ext uri="{FF2B5EF4-FFF2-40B4-BE49-F238E27FC236}">
              <a16:creationId xmlns:a16="http://schemas.microsoft.com/office/drawing/2014/main" id="{D16D3316-187C-624A-B3C1-72EE2B96D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292100</xdr:colOff>
      <xdr:row>55</xdr:row>
      <xdr:rowOff>120650</xdr:rowOff>
    </xdr:from>
    <xdr:to>
      <xdr:col>4</xdr:col>
      <xdr:colOff>323850</xdr:colOff>
      <xdr:row>60</xdr:row>
      <xdr:rowOff>184150</xdr:rowOff>
    </xdr:to>
    <xdr:grpSp>
      <xdr:nvGrpSpPr>
        <xdr:cNvPr id="296031" name="Group 61">
          <a:extLst>
            <a:ext uri="{FF2B5EF4-FFF2-40B4-BE49-F238E27FC236}">
              <a16:creationId xmlns:a16="http://schemas.microsoft.com/office/drawing/2014/main" id="{A2C5941A-24D3-2760-6B1A-E2A603F9B770}"/>
            </a:ext>
          </a:extLst>
        </xdr:cNvPr>
        <xdr:cNvGrpSpPr>
          <a:grpSpLocks/>
        </xdr:cNvGrpSpPr>
      </xdr:nvGrpSpPr>
      <xdr:grpSpPr bwMode="auto">
        <a:xfrm>
          <a:off x="4153310" y="11786215"/>
          <a:ext cx="656508" cy="1036483"/>
          <a:chOff x="-12275" y="-139635"/>
          <a:chExt cx="20826" cy="224"/>
        </a:xfrm>
      </xdr:grpSpPr>
      <xdr:sp macro="" textlink="">
        <xdr:nvSpPr>
          <xdr:cNvPr id="296038" name="Line 23">
            <a:extLst>
              <a:ext uri="{FF2B5EF4-FFF2-40B4-BE49-F238E27FC236}">
                <a16:creationId xmlns:a16="http://schemas.microsoft.com/office/drawing/2014/main" id="{5101FCBB-9032-1DEE-72D0-48D58EE66F8A}"/>
              </a:ext>
            </a:extLst>
          </xdr:cNvPr>
          <xdr:cNvSpPr>
            <a:spLocks noChangeShapeType="1"/>
          </xdr:cNvSpPr>
        </xdr:nvSpPr>
        <xdr:spPr bwMode="auto">
          <a:xfrm flipH="1">
            <a:off x="-10786" y="-139562"/>
            <a:ext cx="5087" cy="1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med"/>
          </a:ln>
          <a:extLst>
            <a:ext uri="{909E8E84-426E-40DD-AFC4-6F175D3DCCD1}">
              <a14:hiddenFill xmlns:a14="http://schemas.microsoft.com/office/drawing/2010/main">
                <a:noFill/>
              </a14:hiddenFill>
            </a:ext>
          </a:extLst>
        </xdr:spPr>
      </xdr:sp>
      <xdr:sp macro="" textlink="">
        <xdr:nvSpPr>
          <xdr:cNvPr id="4120" name="Tekst 24">
            <a:extLst>
              <a:ext uri="{FF2B5EF4-FFF2-40B4-BE49-F238E27FC236}">
                <a16:creationId xmlns:a16="http://schemas.microsoft.com/office/drawing/2014/main" id="{62AA5301-2A0B-63DC-0069-B64F4BF115B7}"/>
              </a:ext>
            </a:extLst>
          </xdr:cNvPr>
          <xdr:cNvSpPr txBox="1">
            <a:spLocks noChangeArrowheads="1"/>
          </xdr:cNvSpPr>
        </xdr:nvSpPr>
        <xdr:spPr bwMode="auto">
          <a:xfrm>
            <a:off x="-12275" y="-139635"/>
            <a:ext cx="20826" cy="81"/>
          </a:xfrm>
          <a:prstGeom prst="rect">
            <a:avLst/>
          </a:prstGeom>
          <a:solidFill>
            <a:srgbClr xmlns:mc="http://schemas.openxmlformats.org/markup-compatibility/2006" xmlns:a14="http://schemas.microsoft.com/office/drawing/2010/main" val="FFFFC0"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da-DK" sz="1000" b="0" i="0" u="none" strike="noStrike" baseline="0">
                <a:solidFill>
                  <a:srgbClr val="000000"/>
                </a:solidFill>
                <a:latin typeface="Arial"/>
                <a:ea typeface="Arial"/>
                <a:cs typeface="Arial"/>
              </a:rPr>
              <a:t>Lageret er i minimum</a:t>
            </a:r>
          </a:p>
        </xdr:txBody>
      </xdr:sp>
    </xdr:grpSp>
    <xdr:clientData/>
  </xdr:twoCellAnchor>
  <xdr:twoCellAnchor>
    <xdr:from>
      <xdr:col>0</xdr:col>
      <xdr:colOff>1619250</xdr:colOff>
      <xdr:row>55</xdr:row>
      <xdr:rowOff>25400</xdr:rowOff>
    </xdr:from>
    <xdr:to>
      <xdr:col>0</xdr:col>
      <xdr:colOff>1758950</xdr:colOff>
      <xdr:row>57</xdr:row>
      <xdr:rowOff>38100</xdr:rowOff>
    </xdr:to>
    <xdr:sp macro="" textlink="">
      <xdr:nvSpPr>
        <xdr:cNvPr id="296032" name="Line 22">
          <a:extLst>
            <a:ext uri="{FF2B5EF4-FFF2-40B4-BE49-F238E27FC236}">
              <a16:creationId xmlns:a16="http://schemas.microsoft.com/office/drawing/2014/main" id="{C3F28356-317A-5834-4F71-D05F0364E000}"/>
            </a:ext>
          </a:extLst>
        </xdr:cNvPr>
        <xdr:cNvSpPr>
          <a:spLocks noChangeShapeType="1"/>
        </xdr:cNvSpPr>
      </xdr:nvSpPr>
      <xdr:spPr bwMode="auto">
        <a:xfrm>
          <a:off x="1930400" y="12833350"/>
          <a:ext cx="139700" cy="406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med"/>
        </a:ln>
        <a:extLst>
          <a:ext uri="{909E8E84-426E-40DD-AFC4-6F175D3DCCD1}">
            <a14:hiddenFill xmlns:a14="http://schemas.microsoft.com/office/drawing/2010/main">
              <a:noFill/>
            </a14:hiddenFill>
          </a:ext>
        </a:extLst>
      </xdr:spPr>
    </xdr:sp>
    <xdr:clientData/>
  </xdr:twoCellAnchor>
  <xdr:twoCellAnchor>
    <xdr:from>
      <xdr:col>0</xdr:col>
      <xdr:colOff>972820</xdr:colOff>
      <xdr:row>54</xdr:row>
      <xdr:rowOff>114300</xdr:rowOff>
    </xdr:from>
    <xdr:to>
      <xdr:col>0</xdr:col>
      <xdr:colOff>1652539</xdr:colOff>
      <xdr:row>56</xdr:row>
      <xdr:rowOff>63630</xdr:rowOff>
    </xdr:to>
    <xdr:sp macro="" textlink="">
      <xdr:nvSpPr>
        <xdr:cNvPr id="4121" name="Tekst 25">
          <a:extLst>
            <a:ext uri="{FF2B5EF4-FFF2-40B4-BE49-F238E27FC236}">
              <a16:creationId xmlns:a16="http://schemas.microsoft.com/office/drawing/2014/main" id="{EC8F07CE-8AF2-FAC8-7397-C2716B7134F7}"/>
            </a:ext>
          </a:extLst>
        </xdr:cNvPr>
        <xdr:cNvSpPr txBox="1">
          <a:spLocks noChangeArrowheads="1"/>
        </xdr:cNvSpPr>
      </xdr:nvSpPr>
      <xdr:spPr bwMode="auto">
        <a:xfrm>
          <a:off x="1409700" y="12439650"/>
          <a:ext cx="736600" cy="349250"/>
        </a:xfrm>
        <a:prstGeom prst="rect">
          <a:avLst/>
        </a:prstGeom>
        <a:solidFill>
          <a:srgbClr xmlns:mc="http://schemas.openxmlformats.org/markup-compatibility/2006" xmlns:a14="http://schemas.microsoft.com/office/drawing/2010/main" val="FFFFC0"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da-DK" sz="1000" b="0" i="0" u="none" strike="noStrike" baseline="0">
              <a:solidFill>
                <a:srgbClr val="000000"/>
              </a:solidFill>
              <a:latin typeface="Arial"/>
              <a:ea typeface="Arial"/>
              <a:cs typeface="Arial"/>
            </a:rPr>
            <a:t>Lageret er i maximum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254000</xdr:colOff>
      <xdr:row>13</xdr:row>
      <xdr:rowOff>107950</xdr:rowOff>
    </xdr:from>
    <xdr:to>
      <xdr:col>11</xdr:col>
      <xdr:colOff>254000</xdr:colOff>
      <xdr:row>14</xdr:row>
      <xdr:rowOff>38100</xdr:rowOff>
    </xdr:to>
    <xdr:sp macro="" textlink="">
      <xdr:nvSpPr>
        <xdr:cNvPr id="5210" name="Line 6">
          <a:extLst>
            <a:ext uri="{FF2B5EF4-FFF2-40B4-BE49-F238E27FC236}">
              <a16:creationId xmlns:a16="http://schemas.microsoft.com/office/drawing/2014/main" id="{F243718E-6DD7-384C-FB16-5D67716058AF}"/>
            </a:ext>
          </a:extLst>
        </xdr:cNvPr>
        <xdr:cNvSpPr>
          <a:spLocks noChangeShapeType="1"/>
        </xdr:cNvSpPr>
      </xdr:nvSpPr>
      <xdr:spPr bwMode="auto">
        <a:xfrm flipV="1">
          <a:off x="7753350" y="29972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11</xdr:col>
      <xdr:colOff>0</xdr:colOff>
      <xdr:row>26</xdr:row>
      <xdr:rowOff>0</xdr:rowOff>
    </xdr:to>
    <xdr:graphicFrame macro="">
      <xdr:nvGraphicFramePr>
        <xdr:cNvPr id="6377" name="Diagram 4">
          <a:extLst>
            <a:ext uri="{FF2B5EF4-FFF2-40B4-BE49-F238E27FC236}">
              <a16:creationId xmlns:a16="http://schemas.microsoft.com/office/drawing/2014/main" id="{F6BC237F-E528-8040-0803-8B8F21EF1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0</xdr:rowOff>
    </xdr:from>
    <xdr:to>
      <xdr:col>11</xdr:col>
      <xdr:colOff>0</xdr:colOff>
      <xdr:row>50</xdr:row>
      <xdr:rowOff>0</xdr:rowOff>
    </xdr:to>
    <xdr:graphicFrame macro="">
      <xdr:nvGraphicFramePr>
        <xdr:cNvPr id="6378" name="Diagram 6">
          <a:extLst>
            <a:ext uri="{FF2B5EF4-FFF2-40B4-BE49-F238E27FC236}">
              <a16:creationId xmlns:a16="http://schemas.microsoft.com/office/drawing/2014/main" id="{59233F40-131B-5D87-4C13-C60E1E394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54</xdr:row>
      <xdr:rowOff>0</xdr:rowOff>
    </xdr:from>
    <xdr:to>
      <xdr:col>11</xdr:col>
      <xdr:colOff>0</xdr:colOff>
      <xdr:row>75</xdr:row>
      <xdr:rowOff>0</xdr:rowOff>
    </xdr:to>
    <xdr:graphicFrame macro="">
      <xdr:nvGraphicFramePr>
        <xdr:cNvPr id="6379" name="Diagram 7">
          <a:extLst>
            <a:ext uri="{FF2B5EF4-FFF2-40B4-BE49-F238E27FC236}">
              <a16:creationId xmlns:a16="http://schemas.microsoft.com/office/drawing/2014/main" id="{60CCB156-D5F8-1441-5090-77A1FEFFF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blurRad="63500"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blurRad="63500"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4">
    <pageSetUpPr fitToPage="1"/>
  </sheetPr>
  <dimension ref="A1:O46"/>
  <sheetViews>
    <sheetView showGridLines="0" tabSelected="1" showOutlineSymbols="0" zoomScale="62" zoomScaleNormal="62" workbookViewId="0"/>
  </sheetViews>
  <sheetFormatPr defaultColWidth="9.1796875" defaultRowHeight="13" outlineLevelCol="3" x14ac:dyDescent="0.3"/>
  <cols>
    <col min="1" max="1" width="4.1796875" style="8" customWidth="1"/>
    <col min="2" max="2" width="29.453125" style="8" customWidth="1"/>
    <col min="3" max="5" width="11.81640625" style="8" customWidth="1" outlineLevel="3"/>
    <col min="6" max="6" width="11.81640625" style="8" customWidth="1" outlineLevel="2"/>
    <col min="7" max="9" width="11.81640625" style="8" customWidth="1" outlineLevel="3"/>
    <col min="10" max="10" width="11.81640625" style="8" customWidth="1" outlineLevel="2"/>
    <col min="11" max="11" width="11.81640625" style="8" customWidth="1" outlineLevel="1"/>
    <col min="12" max="12" width="11.81640625" style="8" customWidth="1" outlineLevel="3"/>
    <col min="13" max="14" width="9.1796875" style="8" outlineLevel="3"/>
    <col min="15" max="16384" width="9.1796875" style="8"/>
  </cols>
  <sheetData>
    <row r="1" spans="1:14" ht="23.5" x14ac:dyDescent="0.55000000000000004">
      <c r="A1" s="29" t="s">
        <v>90</v>
      </c>
      <c r="C1" s="7"/>
      <c r="D1" s="7"/>
      <c r="E1" s="7"/>
      <c r="F1" s="7"/>
      <c r="G1" s="7"/>
      <c r="H1" s="7"/>
      <c r="I1" s="7"/>
      <c r="J1" s="7"/>
      <c r="K1" s="7"/>
      <c r="L1" s="7"/>
      <c r="M1" s="7"/>
      <c r="N1" s="7"/>
    </row>
    <row r="2" spans="1:14" ht="15.5" x14ac:dyDescent="0.35">
      <c r="A2" s="30"/>
      <c r="C2" s="7"/>
      <c r="D2" s="7"/>
      <c r="E2" s="7"/>
      <c r="F2" s="7"/>
      <c r="G2" s="7"/>
      <c r="H2" s="7"/>
      <c r="I2" s="7"/>
      <c r="J2" s="7"/>
      <c r="K2" s="7"/>
      <c r="L2" s="7"/>
      <c r="M2" s="7"/>
      <c r="N2" s="9"/>
    </row>
    <row r="3" spans="1:14" ht="18.5" x14ac:dyDescent="0.45">
      <c r="A3" s="118" t="s">
        <v>91</v>
      </c>
      <c r="B3" s="10"/>
      <c r="C3" s="7"/>
      <c r="D3" s="7"/>
      <c r="E3" s="7"/>
      <c r="F3" s="7"/>
      <c r="G3" s="7"/>
      <c r="I3" s="7"/>
      <c r="J3" s="7"/>
      <c r="K3" s="7"/>
      <c r="L3" s="7"/>
      <c r="M3" s="7"/>
      <c r="N3" s="7"/>
    </row>
    <row r="5" spans="1:14" ht="16" thickBot="1" x14ac:dyDescent="0.4">
      <c r="A5" s="31" t="s">
        <v>81</v>
      </c>
      <c r="B5" s="15"/>
      <c r="C5" s="32"/>
      <c r="D5" s="32"/>
      <c r="E5" s="32"/>
      <c r="F5" s="32"/>
      <c r="G5" s="32"/>
      <c r="H5" s="32"/>
      <c r="I5" s="32"/>
      <c r="J5" s="32"/>
      <c r="K5" s="35"/>
      <c r="L5" s="15"/>
    </row>
    <row r="6" spans="1:14" s="42" customFormat="1" ht="15.5" x14ac:dyDescent="0.35">
      <c r="A6" s="119"/>
      <c r="B6" s="162"/>
      <c r="C6" s="168" t="s">
        <v>1</v>
      </c>
      <c r="D6" s="168" t="s">
        <v>2</v>
      </c>
      <c r="E6" s="168" t="s">
        <v>3</v>
      </c>
      <c r="F6" s="168" t="s">
        <v>4</v>
      </c>
      <c r="G6" s="168" t="s">
        <v>6</v>
      </c>
      <c r="H6" s="168" t="s">
        <v>5</v>
      </c>
      <c r="I6" s="168" t="s">
        <v>7</v>
      </c>
      <c r="J6" s="168" t="s">
        <v>8</v>
      </c>
      <c r="K6" s="169" t="s">
        <v>9</v>
      </c>
      <c r="L6" s="18"/>
    </row>
    <row r="7" spans="1:14" ht="20" customHeight="1" x14ac:dyDescent="0.35">
      <c r="A7" s="64" t="s">
        <v>92</v>
      </c>
      <c r="B7" s="163" t="s">
        <v>104</v>
      </c>
      <c r="C7" s="57">
        <v>720</v>
      </c>
      <c r="D7" s="57">
        <v>720</v>
      </c>
      <c r="E7" s="67">
        <v>1800</v>
      </c>
      <c r="F7" s="170">
        <f>+SUM(C7:E7)</f>
        <v>3240</v>
      </c>
      <c r="G7" s="57">
        <v>3600</v>
      </c>
      <c r="H7" s="57">
        <v>9000</v>
      </c>
      <c r="I7" s="57">
        <v>7200</v>
      </c>
      <c r="J7" s="171">
        <f>+SUM(G7:I7)</f>
        <v>19800</v>
      </c>
      <c r="K7" s="33">
        <f>+F7+J7</f>
        <v>23040</v>
      </c>
      <c r="L7" s="15"/>
    </row>
    <row r="8" spans="1:14" ht="20" customHeight="1" x14ac:dyDescent="0.35">
      <c r="A8" s="64" t="s">
        <v>96</v>
      </c>
      <c r="B8" s="161" t="s">
        <v>20</v>
      </c>
      <c r="C8" s="57">
        <v>324</v>
      </c>
      <c r="D8" s="57">
        <v>324</v>
      </c>
      <c r="E8" s="57">
        <v>810</v>
      </c>
      <c r="F8" s="171">
        <f t="shared" ref="F8:F14" si="0">+SUM(C8:E8)</f>
        <v>1458</v>
      </c>
      <c r="G8" s="57">
        <v>1620</v>
      </c>
      <c r="H8" s="57">
        <v>4050</v>
      </c>
      <c r="I8" s="57">
        <v>3240</v>
      </c>
      <c r="J8" s="171">
        <f t="shared" ref="J8:J14" si="1">+SUM(G8:I8)</f>
        <v>8910</v>
      </c>
      <c r="K8" s="33">
        <f t="shared" ref="K8:K14" si="2">+F8+J8</f>
        <v>10368</v>
      </c>
      <c r="L8" s="15"/>
    </row>
    <row r="9" spans="1:14" ht="15.5" x14ac:dyDescent="0.35">
      <c r="A9" s="64" t="s">
        <v>97</v>
      </c>
      <c r="B9" s="161" t="s">
        <v>105</v>
      </c>
      <c r="C9" s="57">
        <v>166</v>
      </c>
      <c r="D9" s="57">
        <v>166</v>
      </c>
      <c r="E9" s="57">
        <v>414</v>
      </c>
      <c r="F9" s="171">
        <f t="shared" si="0"/>
        <v>746</v>
      </c>
      <c r="G9" s="57">
        <v>828</v>
      </c>
      <c r="H9" s="57">
        <v>2070</v>
      </c>
      <c r="I9" s="57">
        <v>1656</v>
      </c>
      <c r="J9" s="171">
        <f t="shared" si="1"/>
        <v>4554</v>
      </c>
      <c r="K9" s="33">
        <f t="shared" si="2"/>
        <v>5300</v>
      </c>
      <c r="L9" s="15"/>
    </row>
    <row r="10" spans="1:14" ht="15.5" x14ac:dyDescent="0.35">
      <c r="A10" s="69" t="s">
        <v>94</v>
      </c>
      <c r="B10" s="174" t="s">
        <v>121</v>
      </c>
      <c r="C10" s="71">
        <v>21</v>
      </c>
      <c r="D10" s="71">
        <v>21</v>
      </c>
      <c r="E10" s="71">
        <v>54</v>
      </c>
      <c r="F10" s="172">
        <f t="shared" si="0"/>
        <v>96</v>
      </c>
      <c r="G10" s="71">
        <v>108</v>
      </c>
      <c r="H10" s="71">
        <v>270</v>
      </c>
      <c r="I10" s="71">
        <v>216</v>
      </c>
      <c r="J10" s="172">
        <f t="shared" si="1"/>
        <v>594</v>
      </c>
      <c r="K10" s="39">
        <f t="shared" si="2"/>
        <v>690</v>
      </c>
      <c r="L10" s="15"/>
    </row>
    <row r="11" spans="1:14" ht="20" customHeight="1" x14ac:dyDescent="0.35">
      <c r="A11" s="64" t="s">
        <v>95</v>
      </c>
      <c r="B11" s="163" t="s">
        <v>106</v>
      </c>
      <c r="C11" s="57">
        <f>SUM(C8:C10)</f>
        <v>511</v>
      </c>
      <c r="D11" s="57">
        <f>SUM(D8:D10)</f>
        <v>511</v>
      </c>
      <c r="E11" s="57">
        <f>SUM(E8:E10)</f>
        <v>1278</v>
      </c>
      <c r="F11" s="171">
        <f t="shared" si="0"/>
        <v>2300</v>
      </c>
      <c r="G11" s="57">
        <f>SUM(G8:G10)</f>
        <v>2556</v>
      </c>
      <c r="H11" s="57">
        <f>SUM(H8:H10)</f>
        <v>6390</v>
      </c>
      <c r="I11" s="57">
        <f>SUM(I8:I10)</f>
        <v>5112</v>
      </c>
      <c r="J11" s="171">
        <f t="shared" si="1"/>
        <v>14058</v>
      </c>
      <c r="K11" s="33">
        <f t="shared" si="2"/>
        <v>16358</v>
      </c>
      <c r="L11" s="15"/>
    </row>
    <row r="12" spans="1:14" ht="20" customHeight="1" x14ac:dyDescent="0.35">
      <c r="A12" s="65" t="s">
        <v>98</v>
      </c>
      <c r="B12" s="164" t="s">
        <v>21</v>
      </c>
      <c r="C12" s="67">
        <f>+C7-C11</f>
        <v>209</v>
      </c>
      <c r="D12" s="67">
        <f>+D7-D11</f>
        <v>209</v>
      </c>
      <c r="E12" s="67">
        <f>+E7-E11</f>
        <v>522</v>
      </c>
      <c r="F12" s="170">
        <f t="shared" si="0"/>
        <v>940</v>
      </c>
      <c r="G12" s="67">
        <f>+G7-G11</f>
        <v>1044</v>
      </c>
      <c r="H12" s="67">
        <f>+H7-H11</f>
        <v>2610</v>
      </c>
      <c r="I12" s="67">
        <f>+I7-I11</f>
        <v>2088</v>
      </c>
      <c r="J12" s="170">
        <f t="shared" si="1"/>
        <v>5742</v>
      </c>
      <c r="K12" s="37">
        <f t="shared" si="2"/>
        <v>6682</v>
      </c>
      <c r="L12" s="15"/>
    </row>
    <row r="13" spans="1:14" ht="20" customHeight="1" x14ac:dyDescent="0.35">
      <c r="A13" s="69" t="s">
        <v>99</v>
      </c>
      <c r="B13" s="165" t="s">
        <v>107</v>
      </c>
      <c r="C13" s="71">
        <v>690</v>
      </c>
      <c r="D13" s="71">
        <v>680</v>
      </c>
      <c r="E13" s="71">
        <v>730</v>
      </c>
      <c r="F13" s="172">
        <f t="shared" si="0"/>
        <v>2100</v>
      </c>
      <c r="G13" s="71">
        <v>710</v>
      </c>
      <c r="H13" s="71">
        <v>700</v>
      </c>
      <c r="I13" s="71">
        <v>680</v>
      </c>
      <c r="J13" s="172">
        <f t="shared" si="1"/>
        <v>2090</v>
      </c>
      <c r="K13" s="39">
        <f t="shared" si="2"/>
        <v>4190</v>
      </c>
      <c r="L13" s="15"/>
    </row>
    <row r="14" spans="1:14" ht="20" customHeight="1" thickBot="1" x14ac:dyDescent="0.4">
      <c r="A14" s="103" t="s">
        <v>93</v>
      </c>
      <c r="B14" s="166" t="s">
        <v>22</v>
      </c>
      <c r="C14" s="167">
        <f>+C12-C13</f>
        <v>-481</v>
      </c>
      <c r="D14" s="167">
        <f>+D12-D13</f>
        <v>-471</v>
      </c>
      <c r="E14" s="167">
        <f>+E12-E13</f>
        <v>-208</v>
      </c>
      <c r="F14" s="173">
        <f t="shared" si="0"/>
        <v>-1160</v>
      </c>
      <c r="G14" s="167">
        <f>+G12-G13</f>
        <v>334</v>
      </c>
      <c r="H14" s="167">
        <f>+H12-H13</f>
        <v>1910</v>
      </c>
      <c r="I14" s="167">
        <f>+I12-I13</f>
        <v>1408</v>
      </c>
      <c r="J14" s="173">
        <f t="shared" si="1"/>
        <v>3652</v>
      </c>
      <c r="K14" s="34">
        <f t="shared" si="2"/>
        <v>2492</v>
      </c>
      <c r="L14" s="15"/>
    </row>
    <row r="15" spans="1:14" ht="15.5" x14ac:dyDescent="0.35">
      <c r="A15" s="15"/>
      <c r="B15" s="15"/>
      <c r="C15" s="15"/>
      <c r="D15" s="15"/>
      <c r="E15" s="15"/>
      <c r="F15" s="15"/>
      <c r="G15" s="15"/>
      <c r="H15" s="15"/>
      <c r="I15" s="15"/>
      <c r="J15" s="15"/>
      <c r="K15" s="15"/>
      <c r="L15" s="15"/>
      <c r="M15" s="15"/>
      <c r="N15" s="15"/>
    </row>
    <row r="16" spans="1:14" ht="16" thickBot="1" x14ac:dyDescent="0.4">
      <c r="A16" s="31" t="s">
        <v>80</v>
      </c>
      <c r="B16" s="15"/>
      <c r="C16" s="32"/>
      <c r="D16" s="32"/>
      <c r="E16" s="32"/>
      <c r="F16" s="32"/>
      <c r="G16" s="32"/>
      <c r="H16" s="32"/>
      <c r="I16" s="32"/>
      <c r="J16" s="32"/>
      <c r="K16" s="35"/>
      <c r="L16" s="15"/>
    </row>
    <row r="17" spans="1:15" ht="15.5" x14ac:dyDescent="0.35">
      <c r="A17" s="119"/>
      <c r="B17" s="162"/>
      <c r="C17" s="168" t="s">
        <v>10</v>
      </c>
      <c r="D17" s="168" t="s">
        <v>11</v>
      </c>
      <c r="E17" s="168" t="s">
        <v>12</v>
      </c>
      <c r="F17" s="168" t="s">
        <v>13</v>
      </c>
      <c r="G17" s="168" t="s">
        <v>15</v>
      </c>
      <c r="H17" s="168" t="s">
        <v>14</v>
      </c>
      <c r="I17" s="168" t="s">
        <v>16</v>
      </c>
      <c r="J17" s="168" t="s">
        <v>17</v>
      </c>
      <c r="K17" s="168" t="s">
        <v>18</v>
      </c>
      <c r="L17" s="169" t="s">
        <v>19</v>
      </c>
      <c r="M17" s="15"/>
      <c r="N17" s="15"/>
      <c r="O17" s="13"/>
    </row>
    <row r="18" spans="1:15" ht="19.5" customHeight="1" x14ac:dyDescent="0.35">
      <c r="A18" s="64" t="s">
        <v>92</v>
      </c>
      <c r="B18" s="163" t="str">
        <f>+B7</f>
        <v>Salg</v>
      </c>
      <c r="C18" s="57">
        <v>3600</v>
      </c>
      <c r="D18" s="57">
        <v>3600</v>
      </c>
      <c r="E18" s="57">
        <v>3600</v>
      </c>
      <c r="F18" s="171">
        <f>+SUM(C18:E18)</f>
        <v>10800</v>
      </c>
      <c r="G18" s="57">
        <v>720</v>
      </c>
      <c r="H18" s="57">
        <v>720</v>
      </c>
      <c r="I18" s="57">
        <v>720</v>
      </c>
      <c r="J18" s="171">
        <f>+SUM(G18:I18)</f>
        <v>2160</v>
      </c>
      <c r="K18" s="171">
        <f>+F18+J18</f>
        <v>12960</v>
      </c>
      <c r="L18" s="33">
        <f t="shared" ref="L18:L25" si="3">+K7+K18</f>
        <v>36000</v>
      </c>
      <c r="M18" s="15"/>
      <c r="N18" s="15"/>
      <c r="O18" s="14"/>
    </row>
    <row r="19" spans="1:15" ht="19.5" customHeight="1" x14ac:dyDescent="0.35">
      <c r="A19" s="64" t="s">
        <v>96</v>
      </c>
      <c r="B19" s="161" t="str">
        <f>+B8</f>
        <v xml:space="preserve">  Materialer</v>
      </c>
      <c r="C19" s="57">
        <v>1620</v>
      </c>
      <c r="D19" s="57">
        <v>1620</v>
      </c>
      <c r="E19" s="57">
        <v>1620</v>
      </c>
      <c r="F19" s="171">
        <f t="shared" ref="F19:F25" si="4">+SUM(C19:E19)</f>
        <v>4860</v>
      </c>
      <c r="G19" s="57">
        <v>324</v>
      </c>
      <c r="H19" s="57">
        <v>324</v>
      </c>
      <c r="I19" s="57">
        <v>324</v>
      </c>
      <c r="J19" s="171">
        <f t="shared" ref="J19:J25" si="5">+SUM(G19:I19)</f>
        <v>972</v>
      </c>
      <c r="K19" s="171">
        <f t="shared" ref="K19:K25" si="6">+F19+J19</f>
        <v>5832</v>
      </c>
      <c r="L19" s="33">
        <f t="shared" si="3"/>
        <v>16200</v>
      </c>
      <c r="M19" s="15"/>
      <c r="N19" s="15"/>
      <c r="O19" s="14"/>
    </row>
    <row r="20" spans="1:15" ht="15.5" x14ac:dyDescent="0.35">
      <c r="A20" s="64" t="s">
        <v>97</v>
      </c>
      <c r="B20" s="161" t="str">
        <f t="shared" ref="B20:B21" si="7">+B9</f>
        <v xml:space="preserve">  Forarbejdningsløn</v>
      </c>
      <c r="C20" s="57">
        <v>828</v>
      </c>
      <c r="D20" s="57">
        <v>828</v>
      </c>
      <c r="E20" s="57">
        <v>828</v>
      </c>
      <c r="F20" s="171">
        <f t="shared" si="4"/>
        <v>2484</v>
      </c>
      <c r="G20" s="57">
        <v>166</v>
      </c>
      <c r="H20" s="57">
        <v>165</v>
      </c>
      <c r="I20" s="57">
        <v>165</v>
      </c>
      <c r="J20" s="171">
        <f t="shared" si="5"/>
        <v>496</v>
      </c>
      <c r="K20" s="171">
        <f t="shared" si="6"/>
        <v>2980</v>
      </c>
      <c r="L20" s="33">
        <f t="shared" si="3"/>
        <v>8280</v>
      </c>
      <c r="M20" s="15"/>
      <c r="N20" s="15"/>
      <c r="O20" s="14"/>
    </row>
    <row r="21" spans="1:15" ht="15.5" x14ac:dyDescent="0.35">
      <c r="A21" s="69" t="s">
        <v>94</v>
      </c>
      <c r="B21" s="174" t="str">
        <f t="shared" si="7"/>
        <v xml:space="preserve">  Øvrige variable omkostninger</v>
      </c>
      <c r="C21" s="71">
        <v>108</v>
      </c>
      <c r="D21" s="71">
        <v>108</v>
      </c>
      <c r="E21" s="71">
        <v>108</v>
      </c>
      <c r="F21" s="172">
        <f t="shared" si="4"/>
        <v>324</v>
      </c>
      <c r="G21" s="71">
        <v>22</v>
      </c>
      <c r="H21" s="71">
        <v>22</v>
      </c>
      <c r="I21" s="71">
        <v>22</v>
      </c>
      <c r="J21" s="172">
        <f t="shared" si="5"/>
        <v>66</v>
      </c>
      <c r="K21" s="172">
        <f t="shared" si="6"/>
        <v>390</v>
      </c>
      <c r="L21" s="39">
        <f t="shared" si="3"/>
        <v>1080</v>
      </c>
      <c r="M21" s="15"/>
      <c r="N21" s="15"/>
      <c r="O21" s="14"/>
    </row>
    <row r="22" spans="1:15" ht="19.5" customHeight="1" x14ac:dyDescent="0.35">
      <c r="A22" s="64" t="s">
        <v>95</v>
      </c>
      <c r="B22" s="163" t="str">
        <f>+B11</f>
        <v>Variable omkomkostninger i alt</v>
      </c>
      <c r="C22" s="57">
        <f>SUM(C19:C21)</f>
        <v>2556</v>
      </c>
      <c r="D22" s="57">
        <f>SUM(D19:D21)</f>
        <v>2556</v>
      </c>
      <c r="E22" s="57">
        <f>SUM(E19:E21)</f>
        <v>2556</v>
      </c>
      <c r="F22" s="171">
        <f t="shared" si="4"/>
        <v>7668</v>
      </c>
      <c r="G22" s="57">
        <f>SUM(G19:G21)</f>
        <v>512</v>
      </c>
      <c r="H22" s="57">
        <f>SUM(H19:H21)</f>
        <v>511</v>
      </c>
      <c r="I22" s="57">
        <f>SUM(I19:I21)</f>
        <v>511</v>
      </c>
      <c r="J22" s="171">
        <f t="shared" si="5"/>
        <v>1534</v>
      </c>
      <c r="K22" s="171">
        <f t="shared" si="6"/>
        <v>9202</v>
      </c>
      <c r="L22" s="33">
        <f t="shared" si="3"/>
        <v>25560</v>
      </c>
      <c r="M22" s="15"/>
      <c r="N22" s="15"/>
      <c r="O22" s="14"/>
    </row>
    <row r="23" spans="1:15" ht="19.5" customHeight="1" x14ac:dyDescent="0.35">
      <c r="A23" s="65" t="s">
        <v>98</v>
      </c>
      <c r="B23" s="164" t="str">
        <f>+B12</f>
        <v>Dækningsbidrag</v>
      </c>
      <c r="C23" s="67">
        <f>+C18-C22</f>
        <v>1044</v>
      </c>
      <c r="D23" s="67">
        <f>+D18-D22</f>
        <v>1044</v>
      </c>
      <c r="E23" s="67">
        <f>+E18-E22</f>
        <v>1044</v>
      </c>
      <c r="F23" s="170">
        <f t="shared" si="4"/>
        <v>3132</v>
      </c>
      <c r="G23" s="67">
        <f>+G18-G22</f>
        <v>208</v>
      </c>
      <c r="H23" s="67">
        <f>+H18-H22</f>
        <v>209</v>
      </c>
      <c r="I23" s="67">
        <f>+I18-I22</f>
        <v>209</v>
      </c>
      <c r="J23" s="170">
        <f t="shared" si="5"/>
        <v>626</v>
      </c>
      <c r="K23" s="170">
        <f t="shared" si="6"/>
        <v>3758</v>
      </c>
      <c r="L23" s="37">
        <f t="shared" si="3"/>
        <v>10440</v>
      </c>
      <c r="M23" s="15"/>
      <c r="N23" s="15"/>
      <c r="O23" s="14"/>
    </row>
    <row r="24" spans="1:15" ht="19.5" customHeight="1" x14ac:dyDescent="0.35">
      <c r="A24" s="69" t="s">
        <v>99</v>
      </c>
      <c r="B24" s="165" t="str">
        <f>+B13</f>
        <v>"Kontante" kapacitetsomk.</v>
      </c>
      <c r="C24" s="71">
        <v>720</v>
      </c>
      <c r="D24" s="71">
        <v>700</v>
      </c>
      <c r="E24" s="71">
        <v>710</v>
      </c>
      <c r="F24" s="172">
        <f t="shared" si="4"/>
        <v>2130</v>
      </c>
      <c r="G24" s="71">
        <v>680</v>
      </c>
      <c r="H24" s="71">
        <v>710</v>
      </c>
      <c r="I24" s="71">
        <v>690</v>
      </c>
      <c r="J24" s="172">
        <f t="shared" si="5"/>
        <v>2080</v>
      </c>
      <c r="K24" s="172">
        <f t="shared" si="6"/>
        <v>4210</v>
      </c>
      <c r="L24" s="39">
        <f t="shared" si="3"/>
        <v>8400</v>
      </c>
      <c r="M24" s="15"/>
      <c r="N24" s="15"/>
      <c r="O24" s="14"/>
    </row>
    <row r="25" spans="1:15" ht="19.5" customHeight="1" thickBot="1" x14ac:dyDescent="0.4">
      <c r="A25" s="103" t="s">
        <v>93</v>
      </c>
      <c r="B25" s="166" t="str">
        <f>+B14</f>
        <v>Indtjeningsbidrag</v>
      </c>
      <c r="C25" s="167">
        <f>+C23-C24</f>
        <v>324</v>
      </c>
      <c r="D25" s="167">
        <f>+D23-D24</f>
        <v>344</v>
      </c>
      <c r="E25" s="167">
        <f>+E23-E24</f>
        <v>334</v>
      </c>
      <c r="F25" s="173">
        <f t="shared" si="4"/>
        <v>1002</v>
      </c>
      <c r="G25" s="167">
        <f>+G23-G24</f>
        <v>-472</v>
      </c>
      <c r="H25" s="167">
        <f>+H23-H24</f>
        <v>-501</v>
      </c>
      <c r="I25" s="167">
        <f>+I23-I24</f>
        <v>-481</v>
      </c>
      <c r="J25" s="173">
        <f t="shared" si="5"/>
        <v>-1454</v>
      </c>
      <c r="K25" s="173">
        <f t="shared" si="6"/>
        <v>-452</v>
      </c>
      <c r="L25" s="34">
        <f t="shared" si="3"/>
        <v>2040</v>
      </c>
      <c r="M25" s="15"/>
      <c r="N25" s="15"/>
      <c r="O25" s="14"/>
    </row>
    <row r="26" spans="1:15" ht="15.5" x14ac:dyDescent="0.35">
      <c r="A26" s="15"/>
      <c r="B26" s="15"/>
      <c r="C26" s="15"/>
      <c r="D26" s="15"/>
      <c r="E26" s="15"/>
      <c r="F26" s="15"/>
      <c r="G26" s="15"/>
      <c r="H26" s="15"/>
      <c r="I26" s="15"/>
      <c r="J26" s="15"/>
      <c r="K26" s="15"/>
      <c r="L26" s="15"/>
      <c r="M26" s="15"/>
      <c r="N26" s="15"/>
    </row>
    <row r="27" spans="1:15" ht="15.5" x14ac:dyDescent="0.35">
      <c r="A27" s="15"/>
      <c r="B27" s="15"/>
      <c r="C27" s="15"/>
      <c r="D27" s="15"/>
      <c r="E27" s="15"/>
      <c r="F27" s="15"/>
      <c r="G27" s="15"/>
      <c r="H27" s="15"/>
      <c r="I27" s="15"/>
      <c r="J27" s="15"/>
      <c r="K27" s="15"/>
      <c r="L27" s="15"/>
      <c r="M27" s="15"/>
      <c r="N27" s="15"/>
    </row>
    <row r="28" spans="1:15" ht="15.5" x14ac:dyDescent="0.35">
      <c r="A28" s="15"/>
      <c r="B28" s="15"/>
      <c r="C28" s="15"/>
      <c r="D28" s="15"/>
      <c r="E28" s="15"/>
      <c r="F28" s="15"/>
      <c r="G28" s="15"/>
      <c r="H28" s="15"/>
      <c r="I28" s="15"/>
      <c r="J28" s="15"/>
      <c r="K28" s="15"/>
      <c r="L28" s="15"/>
      <c r="M28" s="15"/>
      <c r="N28" s="15"/>
    </row>
    <row r="29" spans="1:15" ht="16" thickBot="1" x14ac:dyDescent="0.4">
      <c r="A29" s="15"/>
      <c r="B29" s="31" t="s">
        <v>23</v>
      </c>
      <c r="C29" s="15"/>
      <c r="D29" s="15"/>
      <c r="E29" s="15"/>
      <c r="F29" s="15"/>
      <c r="G29" s="15"/>
      <c r="H29" s="15"/>
      <c r="I29" s="15"/>
      <c r="J29" s="15"/>
      <c r="K29" s="15"/>
      <c r="L29" s="15"/>
      <c r="M29" s="15"/>
      <c r="N29" s="15"/>
    </row>
    <row r="30" spans="1:15" ht="15.5" x14ac:dyDescent="0.35">
      <c r="A30" s="15"/>
      <c r="B30" s="120" t="s">
        <v>100</v>
      </c>
      <c r="C30" s="40"/>
      <c r="D30" s="40"/>
      <c r="E30" s="41" t="s">
        <v>103</v>
      </c>
      <c r="F30" s="15"/>
      <c r="G30" s="15"/>
      <c r="H30" s="15"/>
      <c r="I30" s="15"/>
      <c r="J30" s="15"/>
      <c r="K30" s="15"/>
      <c r="L30" s="15"/>
      <c r="N30" s="15"/>
    </row>
    <row r="31" spans="1:15" ht="20" customHeight="1" x14ac:dyDescent="0.35">
      <c r="A31" s="15"/>
      <c r="B31" s="102" t="s">
        <v>110</v>
      </c>
      <c r="C31" s="16"/>
      <c r="D31" s="16"/>
      <c r="E31" s="45">
        <v>1.5</v>
      </c>
      <c r="F31" s="15"/>
      <c r="G31" s="15"/>
      <c r="H31" s="15"/>
      <c r="I31" s="15"/>
      <c r="J31" s="15"/>
      <c r="K31" s="15"/>
      <c r="L31" s="15"/>
      <c r="N31" s="15"/>
    </row>
    <row r="32" spans="1:15" ht="20" customHeight="1" x14ac:dyDescent="0.35">
      <c r="A32" s="15"/>
      <c r="B32" s="64" t="s">
        <v>111</v>
      </c>
      <c r="C32" s="15"/>
      <c r="D32" s="15"/>
      <c r="E32" s="46">
        <v>1.5</v>
      </c>
      <c r="F32" s="15"/>
      <c r="G32" s="15"/>
      <c r="H32" s="15"/>
      <c r="I32" s="15"/>
      <c r="J32" s="15"/>
      <c r="K32" s="15"/>
      <c r="L32" s="15"/>
      <c r="N32" s="15"/>
    </row>
    <row r="33" spans="1:14" ht="20" customHeight="1" thickBot="1" x14ac:dyDescent="0.4">
      <c r="A33" s="15"/>
      <c r="B33" s="103" t="s">
        <v>25</v>
      </c>
      <c r="C33" s="44"/>
      <c r="D33" s="44"/>
      <c r="E33" s="47">
        <v>4</v>
      </c>
      <c r="F33" s="15"/>
      <c r="G33" s="15"/>
      <c r="H33" s="15"/>
      <c r="I33" s="15"/>
      <c r="J33" s="15"/>
      <c r="K33" s="15"/>
      <c r="L33" s="15"/>
      <c r="N33" s="15"/>
    </row>
    <row r="34" spans="1:14" ht="20" customHeight="1" thickBot="1" x14ac:dyDescent="0.4">
      <c r="A34" s="15"/>
      <c r="B34" s="15"/>
      <c r="C34" s="15"/>
      <c r="D34" s="15"/>
      <c r="E34" s="15"/>
      <c r="F34" s="15"/>
      <c r="G34" s="15"/>
      <c r="H34" s="15"/>
      <c r="I34" s="15"/>
      <c r="J34" s="15"/>
      <c r="K34" s="15"/>
      <c r="L34" s="15"/>
      <c r="N34" s="15"/>
    </row>
    <row r="35" spans="1:14" ht="15.5" x14ac:dyDescent="0.35">
      <c r="A35" s="15"/>
      <c r="B35" s="120" t="s">
        <v>101</v>
      </c>
      <c r="C35" s="40"/>
      <c r="D35" s="40"/>
      <c r="E35" s="41" t="s">
        <v>103</v>
      </c>
      <c r="F35" s="15"/>
      <c r="G35" s="15"/>
      <c r="H35" s="15"/>
      <c r="I35" s="15"/>
      <c r="J35" s="15"/>
      <c r="K35" s="15"/>
      <c r="L35" s="15"/>
      <c r="M35" s="15"/>
      <c r="N35" s="15"/>
    </row>
    <row r="36" spans="1:14" ht="15.5" x14ac:dyDescent="0.35">
      <c r="A36" s="15"/>
      <c r="B36" s="102" t="s">
        <v>110</v>
      </c>
      <c r="C36" s="16"/>
      <c r="D36" s="16"/>
      <c r="E36" s="45">
        <v>1.5</v>
      </c>
      <c r="F36" s="15"/>
      <c r="G36" s="15"/>
      <c r="H36" s="15"/>
      <c r="I36" s="15"/>
      <c r="J36" s="15"/>
      <c r="K36" s="15"/>
      <c r="L36" s="15"/>
      <c r="M36" s="15"/>
      <c r="N36" s="15"/>
    </row>
    <row r="37" spans="1:14" ht="15.5" x14ac:dyDescent="0.35">
      <c r="A37" s="15"/>
      <c r="B37" s="64" t="s">
        <v>24</v>
      </c>
      <c r="C37" s="15"/>
      <c r="D37" s="15"/>
      <c r="E37" s="46">
        <v>3</v>
      </c>
      <c r="F37" s="15"/>
      <c r="G37" s="15"/>
      <c r="H37" s="15"/>
      <c r="I37" s="15"/>
      <c r="J37" s="15"/>
      <c r="K37" s="15"/>
      <c r="L37" s="15"/>
      <c r="M37" s="15"/>
      <c r="N37" s="15"/>
    </row>
    <row r="38" spans="1:14" ht="15.5" x14ac:dyDescent="0.35">
      <c r="A38" s="15"/>
      <c r="B38" s="64" t="s">
        <v>118</v>
      </c>
      <c r="C38" s="15"/>
      <c r="D38" s="15"/>
      <c r="E38" s="46">
        <v>2</v>
      </c>
      <c r="F38" s="15"/>
      <c r="G38" s="15"/>
      <c r="H38" s="15"/>
      <c r="I38" s="15"/>
      <c r="J38" s="15"/>
      <c r="K38" s="15"/>
      <c r="L38" s="15"/>
      <c r="M38" s="15"/>
      <c r="N38" s="15"/>
    </row>
    <row r="39" spans="1:14" ht="16" thickBot="1" x14ac:dyDescent="0.4">
      <c r="A39" s="15"/>
      <c r="B39" s="103" t="s">
        <v>111</v>
      </c>
      <c r="C39" s="44"/>
      <c r="D39" s="44"/>
      <c r="E39" s="47">
        <v>2</v>
      </c>
      <c r="F39" s="15"/>
      <c r="G39" s="15"/>
      <c r="H39" s="15"/>
      <c r="I39" s="15"/>
      <c r="J39" s="15"/>
      <c r="K39" s="15"/>
      <c r="L39" s="15"/>
      <c r="M39" s="15"/>
      <c r="N39" s="15"/>
    </row>
    <row r="40" spans="1:14" ht="16" thickBot="1" x14ac:dyDescent="0.4">
      <c r="A40" s="15"/>
      <c r="B40" s="15"/>
      <c r="C40" s="15"/>
      <c r="D40" s="15"/>
      <c r="E40" s="15"/>
      <c r="F40" s="15"/>
      <c r="G40" s="15"/>
      <c r="H40" s="15"/>
      <c r="I40" s="15"/>
      <c r="J40" s="15"/>
      <c r="K40" s="15"/>
      <c r="L40" s="15"/>
      <c r="M40" s="15"/>
      <c r="N40" s="15"/>
    </row>
    <row r="41" spans="1:14" ht="15.5" x14ac:dyDescent="0.35">
      <c r="A41" s="15"/>
      <c r="B41" s="120" t="s">
        <v>102</v>
      </c>
      <c r="C41" s="40"/>
      <c r="D41" s="40"/>
      <c r="E41" s="41" t="s">
        <v>103</v>
      </c>
      <c r="F41" s="15"/>
      <c r="G41" s="15"/>
      <c r="H41" s="15"/>
      <c r="I41" s="15"/>
      <c r="J41" s="15"/>
      <c r="K41" s="15"/>
      <c r="L41" s="15"/>
      <c r="M41" s="15"/>
      <c r="N41" s="15"/>
    </row>
    <row r="42" spans="1:14" ht="15.5" x14ac:dyDescent="0.35">
      <c r="A42" s="15"/>
      <c r="B42" s="102" t="s">
        <v>110</v>
      </c>
      <c r="C42" s="16"/>
      <c r="D42" s="16"/>
      <c r="E42" s="45">
        <v>1.5</v>
      </c>
      <c r="F42" s="15"/>
      <c r="G42" s="15"/>
      <c r="H42" s="15"/>
      <c r="I42" s="15"/>
      <c r="J42" s="15"/>
      <c r="K42" s="15"/>
      <c r="L42" s="15"/>
      <c r="M42" s="15"/>
      <c r="N42" s="15"/>
    </row>
    <row r="43" spans="1:14" ht="15.5" x14ac:dyDescent="0.35">
      <c r="A43" s="15"/>
      <c r="B43" s="64" t="s">
        <v>24</v>
      </c>
      <c r="C43" s="15"/>
      <c r="D43" s="15"/>
      <c r="E43" s="46">
        <v>3</v>
      </c>
      <c r="F43" s="15"/>
      <c r="G43" s="15"/>
      <c r="H43" s="15"/>
      <c r="I43" s="15"/>
      <c r="J43" s="15"/>
      <c r="K43" s="15"/>
      <c r="L43" s="15"/>
      <c r="M43" s="15"/>
      <c r="N43" s="15"/>
    </row>
    <row r="44" spans="1:14" ht="15.5" x14ac:dyDescent="0.35">
      <c r="A44" s="15"/>
      <c r="B44" s="64" t="s">
        <v>119</v>
      </c>
      <c r="C44" s="15"/>
      <c r="D44" s="15"/>
      <c r="E44" s="104">
        <v>500</v>
      </c>
      <c r="F44" s="15"/>
      <c r="G44" s="15"/>
      <c r="H44" s="15"/>
      <c r="I44" s="15"/>
      <c r="J44" s="15"/>
      <c r="K44" s="15"/>
      <c r="L44" s="15"/>
      <c r="M44" s="15"/>
      <c r="N44" s="15"/>
    </row>
    <row r="45" spans="1:14" ht="16" thickBot="1" x14ac:dyDescent="0.4">
      <c r="A45" s="15"/>
      <c r="B45" s="103" t="s">
        <v>111</v>
      </c>
      <c r="C45" s="44"/>
      <c r="D45" s="44"/>
      <c r="E45" s="47">
        <v>2</v>
      </c>
      <c r="F45" s="15"/>
      <c r="G45" s="15"/>
      <c r="H45" s="15"/>
      <c r="I45" s="15"/>
      <c r="J45" s="15"/>
      <c r="K45" s="15"/>
      <c r="L45" s="15"/>
      <c r="M45" s="15"/>
      <c r="N45" s="15"/>
    </row>
    <row r="46" spans="1:14" ht="15.5" x14ac:dyDescent="0.35">
      <c r="A46" s="15"/>
      <c r="B46" s="15"/>
      <c r="C46" s="15"/>
      <c r="D46" s="15"/>
      <c r="E46" s="15"/>
      <c r="F46" s="15"/>
      <c r="G46" s="15"/>
      <c r="H46" s="15"/>
      <c r="I46" s="15"/>
      <c r="J46" s="15"/>
      <c r="K46" s="15"/>
      <c r="L46" s="15"/>
      <c r="M46" s="15"/>
      <c r="N46" s="15"/>
    </row>
  </sheetData>
  <phoneticPr fontId="4" type="noConversion"/>
  <printOptions horizontalCentered="1" verticalCentered="1"/>
  <pageMargins left="0.74803149606299213" right="0.74803149606299213" top="0.98425196850393704" bottom="0.98425196850393704" header="0.51181102362204722" footer="0.51181102362204722"/>
  <pageSetup paperSize="9" scale="89" orientation="landscape" blackAndWhite="1" horizontalDpi="300" verticalDpi="300" r:id="rId1"/>
  <headerFooter alignWithMargins="0">
    <oddHeader>&amp;C&amp;20A/S Bjerg og Dal</oddHeader>
    <oddFooter>&amp;CSide 4</oddFooter>
  </headerFooter>
  <ignoredErrors>
    <ignoredError sqref="C11:E11 G11:I11 C22" formulaRange="1"/>
    <ignoredError sqref="F11:F12 F14"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5">
    <pageSetUpPr fitToPage="1"/>
  </sheetPr>
  <dimension ref="A1:Z42"/>
  <sheetViews>
    <sheetView showGridLines="0" zoomScale="60" zoomScaleNormal="60" workbookViewId="0"/>
  </sheetViews>
  <sheetFormatPr defaultColWidth="9.1796875" defaultRowHeight="15.5" x14ac:dyDescent="0.35"/>
  <cols>
    <col min="1" max="1" width="28.81640625" style="15" customWidth="1"/>
    <col min="2" max="2" width="6.6328125" style="15" customWidth="1"/>
    <col min="3" max="14" width="9" style="15" customWidth="1"/>
    <col min="15" max="15" width="8.6328125" style="15" customWidth="1"/>
    <col min="16" max="16384" width="9.1796875" style="15"/>
  </cols>
  <sheetData>
    <row r="1" spans="1:26" ht="23.5" x14ac:dyDescent="0.55000000000000004">
      <c r="A1" s="29" t="s">
        <v>90</v>
      </c>
      <c r="B1" s="17"/>
    </row>
    <row r="2" spans="1:26" x14ac:dyDescent="0.35">
      <c r="A2" s="30"/>
    </row>
    <row r="3" spans="1:26" ht="18.5" x14ac:dyDescent="0.45">
      <c r="A3" s="118" t="s">
        <v>91</v>
      </c>
    </row>
    <row r="4" spans="1:26" x14ac:dyDescent="0.35">
      <c r="A4" s="48" t="s">
        <v>120</v>
      </c>
    </row>
    <row r="5" spans="1:26" ht="20" customHeight="1" thickBot="1" x14ac:dyDescent="0.4">
      <c r="A5" s="49" t="s">
        <v>26</v>
      </c>
      <c r="B5" s="22"/>
    </row>
    <row r="6" spans="1:26" s="18" customFormat="1" ht="21" customHeight="1" x14ac:dyDescent="0.35">
      <c r="A6" s="105"/>
      <c r="B6" s="106" t="s">
        <v>27</v>
      </c>
      <c r="C6" s="106" t="s">
        <v>1</v>
      </c>
      <c r="D6" s="106" t="s">
        <v>2</v>
      </c>
      <c r="E6" s="106" t="s">
        <v>3</v>
      </c>
      <c r="F6" s="106" t="s">
        <v>6</v>
      </c>
      <c r="G6" s="106" t="s">
        <v>5</v>
      </c>
      <c r="H6" s="106" t="s">
        <v>7</v>
      </c>
      <c r="I6" s="106" t="s">
        <v>10</v>
      </c>
      <c r="J6" s="106" t="s">
        <v>11</v>
      </c>
      <c r="K6" s="106" t="s">
        <v>12</v>
      </c>
      <c r="L6" s="106" t="s">
        <v>15</v>
      </c>
      <c r="M6" s="106" t="s">
        <v>14</v>
      </c>
      <c r="N6" s="107" t="s">
        <v>16</v>
      </c>
    </row>
    <row r="7" spans="1:26" ht="20" customHeight="1" x14ac:dyDescent="0.35">
      <c r="A7" s="65" t="str">
        <f>+'Bilag og data'!B7</f>
        <v>Salg</v>
      </c>
      <c r="B7" s="66"/>
      <c r="C7" s="67"/>
      <c r="D7" s="67"/>
      <c r="E7" s="67"/>
      <c r="F7" s="67"/>
      <c r="G7" s="67"/>
      <c r="H7" s="67"/>
      <c r="I7" s="67"/>
      <c r="J7" s="67"/>
      <c r="K7" s="67"/>
      <c r="L7" s="67"/>
      <c r="M7" s="67"/>
      <c r="N7" s="68"/>
    </row>
    <row r="8" spans="1:26" ht="20.25" customHeight="1" x14ac:dyDescent="0.35">
      <c r="A8" s="69" t="str">
        <f>+'Bilag og data'!B11</f>
        <v>Variable omkomkostninger i alt</v>
      </c>
      <c r="B8" s="70"/>
      <c r="C8" s="71"/>
      <c r="D8" s="71"/>
      <c r="E8" s="71"/>
      <c r="F8" s="71"/>
      <c r="G8" s="71"/>
      <c r="H8" s="71"/>
      <c r="I8" s="71"/>
      <c r="J8" s="71"/>
      <c r="K8" s="71"/>
      <c r="L8" s="71"/>
      <c r="M8" s="71"/>
      <c r="N8" s="72"/>
    </row>
    <row r="9" spans="1:26" ht="18" customHeight="1" x14ac:dyDescent="0.35">
      <c r="A9" s="64" t="str">
        <f>+'Bilag og data'!B12</f>
        <v>Dækningsbidrag</v>
      </c>
      <c r="B9" s="56"/>
      <c r="C9" s="57"/>
      <c r="D9" s="57"/>
      <c r="E9" s="57"/>
      <c r="F9" s="57"/>
      <c r="G9" s="57"/>
      <c r="H9" s="57"/>
      <c r="I9" s="57"/>
      <c r="J9" s="57"/>
      <c r="K9" s="57"/>
      <c r="L9" s="57"/>
      <c r="M9" s="57"/>
      <c r="N9" s="50"/>
    </row>
    <row r="10" spans="1:26" ht="18" customHeight="1" x14ac:dyDescent="0.35">
      <c r="A10" s="64" t="str">
        <f>+'Bilag og data'!B13</f>
        <v>"Kontante" kapacitetsomk.</v>
      </c>
      <c r="B10" s="56"/>
      <c r="C10" s="57"/>
      <c r="D10" s="57"/>
      <c r="E10" s="57"/>
      <c r="F10" s="57"/>
      <c r="G10" s="57"/>
      <c r="H10" s="57"/>
      <c r="I10" s="57"/>
      <c r="J10" s="57"/>
      <c r="K10" s="57"/>
      <c r="L10" s="57"/>
      <c r="M10" s="57"/>
      <c r="N10" s="50"/>
    </row>
    <row r="11" spans="1:26" ht="20" customHeight="1" x14ac:dyDescent="0.35">
      <c r="A11" s="73" t="str">
        <f>+'Bilag og data'!B14</f>
        <v>Indtjeningsbidrag</v>
      </c>
      <c r="B11" s="74"/>
      <c r="C11" s="75"/>
      <c r="D11" s="75"/>
      <c r="E11" s="75"/>
      <c r="F11" s="75"/>
      <c r="G11" s="75"/>
      <c r="H11" s="75"/>
      <c r="I11" s="75"/>
      <c r="J11" s="75"/>
      <c r="K11" s="75"/>
      <c r="L11" s="75"/>
      <c r="M11" s="75"/>
      <c r="N11" s="76"/>
    </row>
    <row r="12" spans="1:26" ht="20" customHeight="1" x14ac:dyDescent="0.35">
      <c r="A12" s="51"/>
      <c r="B12" s="58"/>
      <c r="C12" s="59"/>
      <c r="D12" s="59"/>
      <c r="E12" s="59"/>
      <c r="F12" s="59"/>
      <c r="G12" s="59"/>
      <c r="H12" s="59"/>
      <c r="I12" s="59"/>
      <c r="J12" s="59"/>
      <c r="K12" s="59"/>
      <c r="L12" s="59"/>
      <c r="M12" s="59"/>
      <c r="N12" s="52"/>
    </row>
    <row r="13" spans="1:26" x14ac:dyDescent="0.35">
      <c r="A13" s="53" t="str">
        <f>+"Debitorer "&amp;FIXED('Bilag og data'!E31,1)&amp;" mdr."</f>
        <v>Debitorer 1,5 mdr.</v>
      </c>
      <c r="B13" s="60"/>
      <c r="C13" s="61"/>
      <c r="D13" s="61"/>
      <c r="E13" s="61"/>
      <c r="F13" s="61"/>
      <c r="G13" s="61"/>
      <c r="H13" s="61"/>
      <c r="I13" s="61"/>
      <c r="J13" s="61"/>
      <c r="K13" s="61"/>
      <c r="L13" s="61"/>
      <c r="M13" s="61"/>
      <c r="N13" s="54"/>
      <c r="O13" s="152"/>
      <c r="P13" s="152"/>
      <c r="Q13" s="152"/>
      <c r="R13" s="152"/>
      <c r="S13" s="152"/>
      <c r="T13" s="152"/>
      <c r="U13" s="152"/>
      <c r="V13" s="152"/>
      <c r="W13" s="152"/>
      <c r="X13" s="152"/>
      <c r="Y13" s="152"/>
      <c r="Z13" s="152"/>
    </row>
    <row r="14" spans="1:26" x14ac:dyDescent="0.35">
      <c r="A14" s="53"/>
      <c r="B14" s="60"/>
      <c r="C14" s="61"/>
      <c r="D14" s="61"/>
      <c r="E14" s="61"/>
      <c r="F14" s="61"/>
      <c r="G14" s="61"/>
      <c r="H14" s="61"/>
      <c r="I14" s="61"/>
      <c r="J14" s="61"/>
      <c r="K14" s="61"/>
      <c r="L14" s="61"/>
      <c r="M14" s="61"/>
      <c r="N14" s="54"/>
    </row>
    <row r="15" spans="1:26" x14ac:dyDescent="0.35">
      <c r="A15" s="53" t="str">
        <f>+"Lager "&amp;FIXED('Bilag og data'!E33,1)&amp;" mdr."</f>
        <v>Lager 4,0 mdr.</v>
      </c>
      <c r="B15" s="60"/>
      <c r="C15" s="61"/>
      <c r="D15" s="61"/>
      <c r="E15" s="61"/>
      <c r="F15" s="61"/>
      <c r="G15" s="61"/>
      <c r="H15" s="61"/>
      <c r="I15" s="61"/>
      <c r="J15" s="61"/>
      <c r="K15" s="61"/>
      <c r="L15" s="61"/>
      <c r="M15" s="61"/>
      <c r="N15" s="54"/>
    </row>
    <row r="16" spans="1:26" x14ac:dyDescent="0.35">
      <c r="A16" s="53"/>
      <c r="B16" s="60"/>
      <c r="C16" s="61"/>
      <c r="D16" s="61"/>
      <c r="E16" s="61"/>
      <c r="F16" s="61"/>
      <c r="G16" s="61"/>
      <c r="H16" s="61"/>
      <c r="I16" s="61"/>
      <c r="J16" s="61"/>
      <c r="K16" s="61"/>
      <c r="L16" s="61"/>
      <c r="M16" s="61"/>
      <c r="N16" s="54"/>
    </row>
    <row r="17" spans="1:14" x14ac:dyDescent="0.35">
      <c r="A17" s="53" t="str">
        <f>+"Kreditorer "&amp;FIXED('Bilag og data'!E32,1)&amp;" mdr."</f>
        <v>Kreditorer 1,5 mdr.</v>
      </c>
      <c r="B17" s="60"/>
      <c r="C17" s="61"/>
      <c r="D17" s="61"/>
      <c r="E17" s="61"/>
      <c r="F17" s="61"/>
      <c r="G17" s="61"/>
      <c r="H17" s="61"/>
      <c r="I17" s="61"/>
      <c r="J17" s="61"/>
      <c r="K17" s="61"/>
      <c r="L17" s="61"/>
      <c r="M17" s="61"/>
      <c r="N17" s="54"/>
    </row>
    <row r="18" spans="1:14" ht="15" customHeight="1" x14ac:dyDescent="0.35">
      <c r="A18" s="77" t="s">
        <v>109</v>
      </c>
      <c r="B18" s="78"/>
      <c r="C18" s="79"/>
      <c r="D18" s="79"/>
      <c r="E18" s="79"/>
      <c r="F18" s="79"/>
      <c r="G18" s="79"/>
      <c r="H18" s="79"/>
      <c r="I18" s="79"/>
      <c r="J18" s="79"/>
      <c r="K18" s="79"/>
      <c r="L18" s="79"/>
      <c r="M18" s="79"/>
      <c r="N18" s="80"/>
    </row>
    <row r="19" spans="1:14" ht="17.25" customHeight="1" x14ac:dyDescent="0.35">
      <c r="A19" s="96" t="s">
        <v>28</v>
      </c>
      <c r="B19" s="60"/>
      <c r="C19" s="61"/>
      <c r="D19" s="61"/>
      <c r="E19" s="61"/>
      <c r="F19" s="61"/>
      <c r="G19" s="61"/>
      <c r="H19" s="61"/>
      <c r="I19" s="61"/>
      <c r="J19" s="61"/>
      <c r="K19" s="61"/>
      <c r="L19" s="61"/>
      <c r="M19" s="61"/>
      <c r="N19" s="54"/>
    </row>
    <row r="20" spans="1:14" ht="17.25" customHeight="1" x14ac:dyDescent="0.35">
      <c r="A20" s="69" t="s">
        <v>27</v>
      </c>
      <c r="B20" s="98"/>
      <c r="C20" s="99"/>
      <c r="D20" s="99"/>
      <c r="E20" s="99"/>
      <c r="F20" s="99"/>
      <c r="G20" s="99"/>
      <c r="H20" s="99"/>
      <c r="I20" s="99"/>
      <c r="J20" s="99"/>
      <c r="K20" s="99"/>
      <c r="L20" s="99"/>
      <c r="M20" s="99"/>
      <c r="N20" s="100"/>
    </row>
    <row r="21" spans="1:14" ht="17.25" customHeight="1" thickBot="1" x14ac:dyDescent="0.4">
      <c r="A21" s="97" t="s">
        <v>29</v>
      </c>
      <c r="B21" s="62"/>
      <c r="C21" s="63"/>
      <c r="D21" s="63"/>
      <c r="E21" s="63"/>
      <c r="F21" s="63"/>
      <c r="G21" s="63"/>
      <c r="H21" s="63"/>
      <c r="I21" s="63"/>
      <c r="J21" s="63"/>
      <c r="K21" s="63"/>
      <c r="L21" s="63"/>
      <c r="M21" s="63"/>
      <c r="N21" s="55"/>
    </row>
    <row r="22" spans="1:14" x14ac:dyDescent="0.35">
      <c r="A22" s="28"/>
      <c r="B22" s="28"/>
      <c r="C22" s="28"/>
      <c r="D22" s="28"/>
      <c r="E22" s="28"/>
      <c r="F22" s="28"/>
      <c r="G22" s="28"/>
      <c r="H22" s="28"/>
      <c r="I22" s="28"/>
      <c r="J22" s="28"/>
      <c r="K22" s="28"/>
      <c r="L22" s="28"/>
      <c r="M22" s="28"/>
      <c r="N22" s="28"/>
    </row>
    <row r="23" spans="1:14" x14ac:dyDescent="0.35">
      <c r="A23" s="48" t="s">
        <v>108</v>
      </c>
      <c r="B23" s="28"/>
      <c r="C23" s="28"/>
      <c r="D23" s="28"/>
      <c r="E23" s="28"/>
      <c r="F23" s="28"/>
      <c r="G23" s="28"/>
      <c r="H23" s="28"/>
      <c r="I23" s="28"/>
      <c r="J23" s="28"/>
      <c r="K23" s="28"/>
      <c r="L23" s="28"/>
      <c r="M23" s="28"/>
      <c r="N23" s="28"/>
    </row>
    <row r="24" spans="1:14" ht="20" customHeight="1" thickBot="1" x14ac:dyDescent="0.4">
      <c r="A24" s="49" t="s">
        <v>30</v>
      </c>
      <c r="B24" s="22"/>
    </row>
    <row r="25" spans="1:14" s="81" customFormat="1" ht="21" customHeight="1" x14ac:dyDescent="0.35">
      <c r="A25" s="105"/>
      <c r="B25" s="108" t="s">
        <v>27</v>
      </c>
      <c r="C25" s="109" t="s">
        <v>31</v>
      </c>
      <c r="D25" s="110" t="s">
        <v>32</v>
      </c>
      <c r="E25" s="111"/>
      <c r="F25" s="112" t="s">
        <v>33</v>
      </c>
      <c r="G25" s="112"/>
      <c r="H25" s="112"/>
      <c r="I25" s="113"/>
    </row>
    <row r="26" spans="1:14" ht="21" customHeight="1" x14ac:dyDescent="0.35">
      <c r="A26" s="82"/>
      <c r="B26" s="78"/>
      <c r="C26" s="83" t="s">
        <v>19</v>
      </c>
      <c r="D26" s="92" t="s">
        <v>9</v>
      </c>
      <c r="E26" s="93" t="s">
        <v>18</v>
      </c>
      <c r="F26" s="94" t="s">
        <v>4</v>
      </c>
      <c r="G26" s="83" t="s">
        <v>8</v>
      </c>
      <c r="H26" s="93" t="s">
        <v>13</v>
      </c>
      <c r="I26" s="95" t="s">
        <v>34</v>
      </c>
      <c r="J26" s="28"/>
      <c r="K26" s="28"/>
      <c r="L26" s="28"/>
      <c r="M26" s="28"/>
      <c r="N26" s="28"/>
    </row>
    <row r="27" spans="1:14" ht="18.75" customHeight="1" x14ac:dyDescent="0.35">
      <c r="A27" s="65" t="str">
        <f>+A7</f>
        <v>Salg</v>
      </c>
      <c r="B27" s="66"/>
      <c r="C27" s="67"/>
      <c r="D27" s="67"/>
      <c r="E27" s="67"/>
      <c r="F27" s="67"/>
      <c r="G27" s="67"/>
      <c r="H27" s="67"/>
      <c r="I27" s="84"/>
      <c r="J27" s="28"/>
      <c r="K27" s="28"/>
      <c r="L27" s="28"/>
      <c r="M27" s="28"/>
      <c r="N27" s="28"/>
    </row>
    <row r="28" spans="1:14" ht="17.25" customHeight="1" x14ac:dyDescent="0.35">
      <c r="A28" s="69" t="str">
        <f>+A8</f>
        <v>Variable omkomkostninger i alt</v>
      </c>
      <c r="B28" s="70"/>
      <c r="C28" s="71"/>
      <c r="D28" s="71"/>
      <c r="E28" s="71"/>
      <c r="F28" s="71"/>
      <c r="G28" s="71"/>
      <c r="H28" s="71"/>
      <c r="I28" s="85"/>
      <c r="J28" s="28"/>
      <c r="K28" s="28"/>
      <c r="L28" s="28"/>
      <c r="M28" s="28"/>
      <c r="N28" s="28"/>
    </row>
    <row r="29" spans="1:14" ht="22.5" customHeight="1" x14ac:dyDescent="0.35">
      <c r="A29" s="64" t="str">
        <f>+A9</f>
        <v>Dækningsbidrag</v>
      </c>
      <c r="B29" s="56"/>
      <c r="C29" s="57"/>
      <c r="D29" s="57"/>
      <c r="E29" s="57"/>
      <c r="F29" s="57"/>
      <c r="G29" s="57"/>
      <c r="H29" s="57"/>
      <c r="I29" s="86"/>
      <c r="J29" s="28"/>
      <c r="K29" s="28"/>
      <c r="L29" s="28"/>
      <c r="M29" s="28"/>
      <c r="N29" s="28"/>
    </row>
    <row r="30" spans="1:14" ht="20.25" customHeight="1" x14ac:dyDescent="0.35">
      <c r="A30" s="64" t="str">
        <f>+A10</f>
        <v>"Kontante" kapacitetsomk.</v>
      </c>
      <c r="B30" s="56"/>
      <c r="C30" s="57"/>
      <c r="D30" s="57"/>
      <c r="E30" s="57"/>
      <c r="F30" s="57"/>
      <c r="G30" s="57"/>
      <c r="H30" s="57"/>
      <c r="I30" s="86"/>
      <c r="J30" s="28"/>
      <c r="K30" s="28"/>
      <c r="L30" s="28"/>
      <c r="M30" s="28"/>
      <c r="N30" s="28"/>
    </row>
    <row r="31" spans="1:14" ht="20.25" customHeight="1" x14ac:dyDescent="0.35">
      <c r="A31" s="73" t="str">
        <f>+A11</f>
        <v>Indtjeningsbidrag</v>
      </c>
      <c r="B31" s="74"/>
      <c r="C31" s="75"/>
      <c r="D31" s="75"/>
      <c r="E31" s="75"/>
      <c r="F31" s="75"/>
      <c r="G31" s="75"/>
      <c r="H31" s="75"/>
      <c r="I31" s="87"/>
      <c r="J31" s="28"/>
      <c r="K31" s="28"/>
      <c r="L31" s="28"/>
      <c r="M31" s="28"/>
      <c r="N31" s="28"/>
    </row>
    <row r="32" spans="1:14" ht="19.5" customHeight="1" x14ac:dyDescent="0.35">
      <c r="A32" s="51"/>
      <c r="B32" s="58"/>
      <c r="C32" s="59"/>
      <c r="D32" s="59"/>
      <c r="E32" s="59"/>
      <c r="F32" s="59"/>
      <c r="G32" s="59"/>
      <c r="H32" s="59"/>
      <c r="I32" s="88"/>
      <c r="J32" s="28"/>
      <c r="K32" s="28"/>
      <c r="L32" s="28"/>
      <c r="M32" s="28"/>
      <c r="N32" s="28"/>
    </row>
    <row r="33" spans="1:14" ht="15" customHeight="1" x14ac:dyDescent="0.35">
      <c r="A33" s="53" t="str">
        <f>+A13</f>
        <v>Debitorer 1,5 mdr.</v>
      </c>
      <c r="B33" s="60"/>
      <c r="C33" s="155"/>
      <c r="D33" s="155"/>
      <c r="E33" s="155"/>
      <c r="F33" s="155"/>
      <c r="G33" s="155"/>
      <c r="H33" s="155"/>
      <c r="I33" s="156"/>
      <c r="J33" s="157"/>
      <c r="K33" s="157"/>
      <c r="L33" s="157"/>
      <c r="M33" s="157"/>
      <c r="N33" s="157"/>
    </row>
    <row r="34" spans="1:14" ht="15" customHeight="1" x14ac:dyDescent="0.35">
      <c r="A34" s="53"/>
      <c r="B34" s="60"/>
      <c r="C34" s="155"/>
      <c r="D34" s="155"/>
      <c r="E34" s="155"/>
      <c r="F34" s="155"/>
      <c r="G34" s="155"/>
      <c r="H34" s="155"/>
      <c r="I34" s="156"/>
      <c r="J34" s="157"/>
      <c r="K34" s="157"/>
      <c r="L34" s="157"/>
      <c r="M34" s="157"/>
      <c r="N34" s="157"/>
    </row>
    <row r="35" spans="1:14" ht="15" customHeight="1" x14ac:dyDescent="0.35">
      <c r="A35" s="53" t="str">
        <f>+A15</f>
        <v>Lager 4,0 mdr.</v>
      </c>
      <c r="B35" s="60"/>
      <c r="C35" s="155"/>
      <c r="D35" s="155"/>
      <c r="E35" s="155"/>
      <c r="F35" s="155"/>
      <c r="G35" s="155"/>
      <c r="H35" s="155"/>
      <c r="I35" s="156"/>
      <c r="J35" s="157"/>
      <c r="K35" s="157"/>
      <c r="L35" s="157"/>
      <c r="M35" s="157"/>
      <c r="N35" s="157"/>
    </row>
    <row r="36" spans="1:14" ht="15" customHeight="1" x14ac:dyDescent="0.35">
      <c r="A36" s="53"/>
      <c r="B36" s="60"/>
      <c r="C36" s="155"/>
      <c r="D36" s="155"/>
      <c r="E36" s="155"/>
      <c r="F36" s="155"/>
      <c r="G36" s="155"/>
      <c r="H36" s="155"/>
      <c r="I36" s="156"/>
      <c r="J36" s="157"/>
      <c r="K36" s="157"/>
      <c r="L36" s="157"/>
      <c r="M36" s="157"/>
      <c r="N36" s="157"/>
    </row>
    <row r="37" spans="1:14" ht="15" customHeight="1" x14ac:dyDescent="0.35">
      <c r="A37" s="53" t="str">
        <f>+A17</f>
        <v>Kreditorer 1,5 mdr.</v>
      </c>
      <c r="B37" s="60"/>
      <c r="C37" s="155"/>
      <c r="D37" s="155"/>
      <c r="E37" s="155"/>
      <c r="F37" s="155"/>
      <c r="G37" s="155"/>
      <c r="H37" s="155"/>
      <c r="I37" s="156"/>
      <c r="J37" s="157"/>
      <c r="K37" s="157"/>
      <c r="L37" s="157"/>
      <c r="M37" s="157"/>
      <c r="N37" s="157"/>
    </row>
    <row r="38" spans="1:14" ht="15" customHeight="1" x14ac:dyDescent="0.35">
      <c r="A38" s="77" t="str">
        <f>+A18</f>
        <v>Periodens samlet forskydning</v>
      </c>
      <c r="B38" s="78"/>
      <c r="C38" s="79"/>
      <c r="D38" s="79"/>
      <c r="E38" s="79"/>
      <c r="F38" s="79"/>
      <c r="G38" s="79"/>
      <c r="H38" s="79"/>
      <c r="I38" s="90"/>
      <c r="J38" s="28"/>
      <c r="K38" s="28"/>
      <c r="L38" s="28"/>
      <c r="M38" s="28"/>
      <c r="N38" s="28"/>
    </row>
    <row r="39" spans="1:14" ht="18" customHeight="1" x14ac:dyDescent="0.35">
      <c r="A39" s="96" t="s">
        <v>28</v>
      </c>
      <c r="B39" s="60"/>
      <c r="C39" s="61"/>
      <c r="D39" s="61"/>
      <c r="E39" s="61"/>
      <c r="F39" s="61"/>
      <c r="G39" s="61"/>
      <c r="H39" s="61"/>
      <c r="I39" s="89"/>
      <c r="J39" s="28"/>
      <c r="K39" s="28"/>
      <c r="L39" s="28"/>
      <c r="M39" s="28"/>
      <c r="N39" s="28"/>
    </row>
    <row r="40" spans="1:14" ht="18" customHeight="1" x14ac:dyDescent="0.35">
      <c r="A40" s="69" t="s">
        <v>27</v>
      </c>
      <c r="B40" s="98"/>
      <c r="C40" s="99"/>
      <c r="D40" s="99"/>
      <c r="E40" s="99"/>
      <c r="F40" s="99"/>
      <c r="G40" s="99"/>
      <c r="H40" s="99"/>
      <c r="I40" s="101"/>
      <c r="J40" s="28"/>
      <c r="K40" s="28"/>
      <c r="L40" s="28"/>
      <c r="M40" s="28"/>
      <c r="N40" s="28"/>
    </row>
    <row r="41" spans="1:14" ht="18" customHeight="1" thickBot="1" x14ac:dyDescent="0.4">
      <c r="A41" s="97" t="s">
        <v>29</v>
      </c>
      <c r="B41" s="62"/>
      <c r="C41" s="63"/>
      <c r="D41" s="63"/>
      <c r="E41" s="63"/>
      <c r="F41" s="63"/>
      <c r="G41" s="63"/>
      <c r="H41" s="63"/>
      <c r="I41" s="91"/>
    </row>
    <row r="42" spans="1:14" x14ac:dyDescent="0.35">
      <c r="A42" s="8"/>
    </row>
  </sheetData>
  <phoneticPr fontId="4" type="noConversion"/>
  <printOptions horizontalCentered="1" verticalCentered="1"/>
  <pageMargins left="0.39370078740157499" right="0.39370078740157499" top="0.39370078740157499" bottom="0.39370078740157499" header="0.51181102362204722" footer="0.51181102362204722"/>
  <pageSetup paperSize="9" scale="99" orientation="landscape" blackAndWhite="1" horizontalDpi="300" verticalDpi="300" r:id="rId1"/>
  <headerFooter alignWithMargins="0">
    <oddHeader>&amp;C&amp;20A/S Bjerg og Dal</oddHeader>
    <oddFooter>&amp;CSide 2</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6">
    <pageSetUpPr fitToPage="1"/>
  </sheetPr>
  <dimension ref="A1:N54"/>
  <sheetViews>
    <sheetView showGridLines="0" zoomScale="53" zoomScaleNormal="53" workbookViewId="0"/>
  </sheetViews>
  <sheetFormatPr defaultColWidth="9.1796875" defaultRowHeight="15.5" x14ac:dyDescent="0.35"/>
  <cols>
    <col min="1" max="1" width="28.453125" style="15" customWidth="1"/>
    <col min="2" max="2" width="6.81640625" style="15" bestFit="1" customWidth="1"/>
    <col min="3" max="14" width="8.6328125" style="15" customWidth="1"/>
    <col min="15" max="16384" width="9.1796875" style="15"/>
  </cols>
  <sheetData>
    <row r="1" spans="1:14" ht="23.5" x14ac:dyDescent="0.55000000000000004">
      <c r="A1" s="29" t="s">
        <v>90</v>
      </c>
    </row>
    <row r="2" spans="1:14" x14ac:dyDescent="0.35">
      <c r="A2" s="30"/>
      <c r="B2" s="17"/>
    </row>
    <row r="3" spans="1:14" ht="18.5" x14ac:dyDescent="0.45">
      <c r="A3" s="118" t="s">
        <v>91</v>
      </c>
      <c r="B3" s="17"/>
    </row>
    <row r="4" spans="1:14" ht="20" customHeight="1" x14ac:dyDescent="0.35">
      <c r="A4" s="48" t="s">
        <v>112</v>
      </c>
    </row>
    <row r="5" spans="1:14" ht="15" customHeight="1" thickBot="1" x14ac:dyDescent="0.4">
      <c r="A5" s="49" t="s">
        <v>35</v>
      </c>
      <c r="B5" s="22"/>
    </row>
    <row r="6" spans="1:14" ht="20" customHeight="1" x14ac:dyDescent="0.35">
      <c r="A6" s="120"/>
      <c r="B6" s="153" t="s">
        <v>27</v>
      </c>
      <c r="C6" s="153" t="s">
        <v>1</v>
      </c>
      <c r="D6" s="153" t="s">
        <v>2</v>
      </c>
      <c r="E6" s="153" t="s">
        <v>3</v>
      </c>
      <c r="F6" s="153" t="s">
        <v>6</v>
      </c>
      <c r="G6" s="153" t="s">
        <v>5</v>
      </c>
      <c r="H6" s="153" t="s">
        <v>7</v>
      </c>
      <c r="I6" s="153" t="s">
        <v>10</v>
      </c>
      <c r="J6" s="153" t="s">
        <v>11</v>
      </c>
      <c r="K6" s="153" t="s">
        <v>12</v>
      </c>
      <c r="L6" s="153" t="s">
        <v>15</v>
      </c>
      <c r="M6" s="153" t="s">
        <v>14</v>
      </c>
      <c r="N6" s="154" t="s">
        <v>16</v>
      </c>
    </row>
    <row r="7" spans="1:14" ht="20" customHeight="1" x14ac:dyDescent="0.35">
      <c r="A7" s="133" t="s">
        <v>104</v>
      </c>
      <c r="B7" s="56"/>
      <c r="C7" s="57"/>
      <c r="D7" s="57"/>
      <c r="E7" s="57"/>
      <c r="F7" s="57"/>
      <c r="G7" s="57"/>
      <c r="H7" s="57"/>
      <c r="I7" s="57"/>
      <c r="J7" s="57"/>
      <c r="K7" s="57"/>
      <c r="L7" s="57"/>
      <c r="M7" s="57"/>
      <c r="N7" s="86"/>
    </row>
    <row r="8" spans="1:14" ht="20" customHeight="1" x14ac:dyDescent="0.35">
      <c r="A8" s="134" t="s">
        <v>20</v>
      </c>
      <c r="B8" s="121"/>
      <c r="C8" s="57"/>
      <c r="D8" s="57"/>
      <c r="E8" s="57"/>
      <c r="F8" s="57"/>
      <c r="G8" s="57"/>
      <c r="H8" s="57"/>
      <c r="I8" s="57"/>
      <c r="J8" s="57"/>
      <c r="K8" s="57"/>
      <c r="L8" s="57"/>
      <c r="M8" s="57"/>
      <c r="N8" s="86"/>
    </row>
    <row r="9" spans="1:14" ht="20" customHeight="1" x14ac:dyDescent="0.35">
      <c r="A9" s="134" t="s">
        <v>105</v>
      </c>
      <c r="B9" s="121"/>
      <c r="C9" s="57"/>
      <c r="D9" s="57"/>
      <c r="E9" s="57"/>
      <c r="F9" s="57"/>
      <c r="G9" s="57"/>
      <c r="H9" s="57"/>
      <c r="I9" s="57"/>
      <c r="J9" s="57"/>
      <c r="K9" s="57"/>
      <c r="L9" s="57"/>
      <c r="M9" s="57"/>
      <c r="N9" s="86"/>
    </row>
    <row r="10" spans="1:14" ht="20" customHeight="1" x14ac:dyDescent="0.35">
      <c r="A10" s="135" t="s">
        <v>121</v>
      </c>
      <c r="B10" s="122"/>
      <c r="C10" s="71"/>
      <c r="D10" s="71"/>
      <c r="E10" s="71"/>
      <c r="F10" s="71"/>
      <c r="G10" s="71"/>
      <c r="H10" s="71"/>
      <c r="I10" s="71"/>
      <c r="J10" s="71"/>
      <c r="K10" s="71"/>
      <c r="L10" s="71"/>
      <c r="M10" s="71"/>
      <c r="N10" s="85"/>
    </row>
    <row r="11" spans="1:14" ht="20" customHeight="1" x14ac:dyDescent="0.35">
      <c r="A11" s="139" t="s">
        <v>106</v>
      </c>
      <c r="B11" s="70"/>
      <c r="C11" s="71"/>
      <c r="D11" s="71"/>
      <c r="E11" s="71"/>
      <c r="F11" s="71"/>
      <c r="G11" s="71"/>
      <c r="H11" s="71"/>
      <c r="I11" s="71"/>
      <c r="J11" s="71"/>
      <c r="K11" s="71"/>
      <c r="L11" s="71"/>
      <c r="M11" s="71"/>
      <c r="N11" s="85"/>
    </row>
    <row r="12" spans="1:14" ht="20" customHeight="1" x14ac:dyDescent="0.35">
      <c r="A12" s="138" t="s">
        <v>21</v>
      </c>
      <c r="B12" s="66"/>
      <c r="C12" s="67"/>
      <c r="D12" s="67"/>
      <c r="E12" s="67"/>
      <c r="F12" s="67"/>
      <c r="G12" s="67"/>
      <c r="H12" s="67"/>
      <c r="I12" s="67"/>
      <c r="J12" s="67"/>
      <c r="K12" s="67"/>
      <c r="L12" s="67"/>
      <c r="M12" s="67"/>
      <c r="N12" s="84"/>
    </row>
    <row r="13" spans="1:14" ht="20" customHeight="1" x14ac:dyDescent="0.35">
      <c r="A13" s="139" t="s">
        <v>107</v>
      </c>
      <c r="B13" s="70"/>
      <c r="C13" s="71"/>
      <c r="D13" s="71"/>
      <c r="E13" s="71"/>
      <c r="F13" s="71"/>
      <c r="G13" s="71"/>
      <c r="H13" s="71"/>
      <c r="I13" s="71"/>
      <c r="J13" s="71"/>
      <c r="K13" s="71"/>
      <c r="L13" s="71"/>
      <c r="M13" s="71"/>
      <c r="N13" s="85"/>
    </row>
    <row r="14" spans="1:14" ht="20" customHeight="1" x14ac:dyDescent="0.35">
      <c r="A14" s="140" t="s">
        <v>22</v>
      </c>
      <c r="B14" s="124"/>
      <c r="C14" s="130"/>
      <c r="D14" s="130"/>
      <c r="E14" s="130"/>
      <c r="F14" s="130"/>
      <c r="G14" s="130"/>
      <c r="H14" s="130"/>
      <c r="I14" s="130"/>
      <c r="J14" s="130"/>
      <c r="K14" s="130"/>
      <c r="L14" s="130"/>
      <c r="M14" s="130"/>
      <c r="N14" s="141"/>
    </row>
    <row r="15" spans="1:14" ht="20" customHeight="1" x14ac:dyDescent="0.35">
      <c r="A15" s="142" t="str">
        <f>+"1) Debitorer "&amp;FIXED('Bilag og data'!E36,1)&amp;" mdr."</f>
        <v>1) Debitorer 1,5 mdr.</v>
      </c>
      <c r="B15" s="125"/>
      <c r="C15" s="67"/>
      <c r="D15" s="67"/>
      <c r="E15" s="67"/>
      <c r="F15" s="67"/>
      <c r="G15" s="67"/>
      <c r="H15" s="67"/>
      <c r="I15" s="67"/>
      <c r="J15" s="67"/>
      <c r="K15" s="67"/>
      <c r="L15" s="67"/>
      <c r="M15" s="67"/>
      <c r="N15" s="84"/>
    </row>
    <row r="16" spans="1:14" ht="20" customHeight="1" x14ac:dyDescent="0.35">
      <c r="A16" s="143" t="str">
        <f>+"5) Materialer "&amp;FIXED('Bilag og data'!E37,1)&amp;" mdr."</f>
        <v>5) Materialer 3,0 mdr.</v>
      </c>
      <c r="B16" s="126"/>
      <c r="C16" s="57"/>
      <c r="D16" s="57"/>
      <c r="E16" s="57"/>
      <c r="F16" s="57"/>
      <c r="G16" s="57"/>
      <c r="H16" s="57"/>
      <c r="I16" s="57"/>
      <c r="J16" s="57"/>
      <c r="K16" s="57"/>
      <c r="L16" s="57"/>
      <c r="M16" s="57"/>
      <c r="N16" s="86"/>
    </row>
    <row r="17" spans="1:14" ht="20" customHeight="1" x14ac:dyDescent="0.35">
      <c r="A17" s="143" t="str">
        <f>+"2) Forarbejdede "&amp;FIXED('Bilag og data'!E38,1)&amp; " mdr."</f>
        <v>2) Forarbejdede 2,0 mdr.</v>
      </c>
      <c r="B17" s="126"/>
      <c r="C17" s="57"/>
      <c r="D17" s="57"/>
      <c r="E17" s="57"/>
      <c r="F17" s="57"/>
      <c r="G17" s="57"/>
      <c r="H17" s="57"/>
      <c r="I17" s="57"/>
      <c r="J17" s="57"/>
      <c r="K17" s="57"/>
      <c r="L17" s="57"/>
      <c r="M17" s="57"/>
      <c r="N17" s="86"/>
    </row>
    <row r="18" spans="1:14" ht="20" customHeight="1" x14ac:dyDescent="0.35">
      <c r="A18" s="144" t="str">
        <f>+"7) Kreditorer "&amp;FIXED('Bilag og data'!E39,1)&amp;" mdr."</f>
        <v>7) Kreditorer 2,0 mdr.</v>
      </c>
      <c r="B18" s="127"/>
      <c r="C18" s="71"/>
      <c r="D18" s="71"/>
      <c r="E18" s="71"/>
      <c r="F18" s="71"/>
      <c r="G18" s="71"/>
      <c r="H18" s="71"/>
      <c r="I18" s="71"/>
      <c r="J18" s="71"/>
      <c r="K18" s="71"/>
      <c r="L18" s="71"/>
      <c r="M18" s="71"/>
      <c r="N18" s="85"/>
    </row>
    <row r="19" spans="1:14" ht="18" customHeight="1" x14ac:dyDescent="0.35">
      <c r="A19" s="145" t="s">
        <v>109</v>
      </c>
      <c r="B19" s="78"/>
      <c r="C19" s="79"/>
      <c r="D19" s="79"/>
      <c r="E19" s="79"/>
      <c r="F19" s="79"/>
      <c r="G19" s="79"/>
      <c r="H19" s="79"/>
      <c r="I19" s="79"/>
      <c r="J19" s="79"/>
      <c r="K19" s="79"/>
      <c r="L19" s="79"/>
      <c r="M19" s="79"/>
      <c r="N19" s="90"/>
    </row>
    <row r="20" spans="1:14" ht="18" customHeight="1" x14ac:dyDescent="0.35">
      <c r="A20" s="146" t="s">
        <v>28</v>
      </c>
      <c r="B20" s="128"/>
      <c r="C20" s="131"/>
      <c r="D20" s="131"/>
      <c r="E20" s="131"/>
      <c r="F20" s="131"/>
      <c r="G20" s="131"/>
      <c r="H20" s="131"/>
      <c r="I20" s="131"/>
      <c r="J20" s="131"/>
      <c r="K20" s="131"/>
      <c r="L20" s="131"/>
      <c r="M20" s="131"/>
      <c r="N20" s="147"/>
    </row>
    <row r="21" spans="1:14" ht="18" customHeight="1" x14ac:dyDescent="0.35">
      <c r="A21" s="133" t="s">
        <v>27</v>
      </c>
      <c r="B21" s="58"/>
      <c r="C21" s="59"/>
      <c r="D21" s="59"/>
      <c r="E21" s="59"/>
      <c r="F21" s="59"/>
      <c r="G21" s="59"/>
      <c r="H21" s="59"/>
      <c r="I21" s="59"/>
      <c r="J21" s="59"/>
      <c r="K21" s="59"/>
      <c r="L21" s="59"/>
      <c r="M21" s="59"/>
      <c r="N21" s="88"/>
    </row>
    <row r="22" spans="1:14" ht="20" customHeight="1" x14ac:dyDescent="0.35">
      <c r="A22" s="148" t="s">
        <v>29</v>
      </c>
      <c r="B22" s="98"/>
      <c r="C22" s="99"/>
      <c r="D22" s="99"/>
      <c r="E22" s="99"/>
      <c r="F22" s="99"/>
      <c r="G22" s="99"/>
      <c r="H22" s="99"/>
      <c r="I22" s="99"/>
      <c r="J22" s="99"/>
      <c r="K22" s="99"/>
      <c r="L22" s="99"/>
      <c r="M22" s="99"/>
      <c r="N22" s="101"/>
    </row>
    <row r="23" spans="1:14" ht="20" customHeight="1" x14ac:dyDescent="0.35">
      <c r="A23" s="226" t="s">
        <v>36</v>
      </c>
      <c r="B23" s="227"/>
      <c r="C23" s="227"/>
      <c r="D23" s="227"/>
      <c r="E23" s="227"/>
      <c r="F23" s="227"/>
      <c r="G23" s="227"/>
      <c r="H23" s="227"/>
      <c r="I23" s="227"/>
      <c r="J23" s="227"/>
      <c r="K23" s="227"/>
      <c r="L23" s="227"/>
      <c r="M23" s="227"/>
      <c r="N23" s="228"/>
    </row>
    <row r="24" spans="1:14" ht="20" customHeight="1" x14ac:dyDescent="0.35">
      <c r="A24" s="226"/>
      <c r="B24" s="227"/>
      <c r="C24" s="227"/>
      <c r="D24" s="227"/>
      <c r="E24" s="227"/>
      <c r="F24" s="227"/>
      <c r="G24" s="227"/>
      <c r="H24" s="227"/>
      <c r="I24" s="227"/>
      <c r="J24" s="227"/>
      <c r="K24" s="227"/>
      <c r="L24" s="227"/>
      <c r="M24" s="227"/>
      <c r="N24" s="228"/>
    </row>
    <row r="25" spans="1:14" ht="20" customHeight="1" x14ac:dyDescent="0.35">
      <c r="A25" s="143" t="s">
        <v>88</v>
      </c>
      <c r="B25" s="175"/>
      <c r="C25" s="177"/>
      <c r="D25" s="57"/>
      <c r="E25" s="57"/>
      <c r="F25" s="57"/>
      <c r="G25" s="57"/>
      <c r="H25" s="57"/>
      <c r="I25" s="57"/>
      <c r="J25" s="57"/>
      <c r="K25" s="57"/>
      <c r="L25" s="57"/>
      <c r="M25" s="57"/>
      <c r="N25" s="86"/>
    </row>
    <row r="26" spans="1:14" ht="20" customHeight="1" x14ac:dyDescent="0.35">
      <c r="A26" s="143" t="s">
        <v>87</v>
      </c>
      <c r="B26" s="175"/>
      <c r="C26" s="177"/>
      <c r="D26" s="57"/>
      <c r="E26" s="57"/>
      <c r="F26" s="57"/>
      <c r="G26" s="57"/>
      <c r="H26" s="57"/>
      <c r="I26" s="57"/>
      <c r="J26" s="57"/>
      <c r="K26" s="57"/>
      <c r="L26" s="57"/>
      <c r="M26" s="57"/>
      <c r="N26" s="86"/>
    </row>
    <row r="27" spans="1:14" ht="16" thickBot="1" x14ac:dyDescent="0.4">
      <c r="A27" s="150" t="s">
        <v>37</v>
      </c>
      <c r="B27" s="176"/>
      <c r="C27" s="178"/>
      <c r="D27" s="167"/>
      <c r="E27" s="167"/>
      <c r="F27" s="167"/>
      <c r="G27" s="167"/>
      <c r="H27" s="167"/>
      <c r="I27" s="167"/>
      <c r="J27" s="167"/>
      <c r="K27" s="167"/>
      <c r="L27" s="167"/>
      <c r="M27" s="167"/>
      <c r="N27" s="179"/>
    </row>
    <row r="28" spans="1:14" x14ac:dyDescent="0.35">
      <c r="A28" s="229"/>
      <c r="B28" s="229"/>
      <c r="C28" s="230"/>
      <c r="D28" s="230"/>
      <c r="E28" s="230"/>
      <c r="F28" s="230"/>
      <c r="G28" s="230"/>
      <c r="H28" s="230"/>
      <c r="I28" s="230"/>
      <c r="J28" s="230"/>
      <c r="K28" s="230"/>
      <c r="L28" s="230"/>
      <c r="M28" s="230"/>
      <c r="N28" s="230"/>
    </row>
    <row r="29" spans="1:14" x14ac:dyDescent="0.35">
      <c r="A29" s="17"/>
      <c r="B29" s="17"/>
    </row>
    <row r="30" spans="1:14" x14ac:dyDescent="0.35">
      <c r="A30" s="48" t="s">
        <v>113</v>
      </c>
    </row>
    <row r="31" spans="1:14" ht="20" customHeight="1" thickBot="1" x14ac:dyDescent="0.4">
      <c r="A31" s="49" t="s">
        <v>38</v>
      </c>
      <c r="B31" s="22"/>
    </row>
    <row r="32" spans="1:14" ht="15" customHeight="1" x14ac:dyDescent="0.35">
      <c r="A32" s="180"/>
      <c r="B32" s="108" t="s">
        <v>27</v>
      </c>
      <c r="C32" s="109" t="s">
        <v>31</v>
      </c>
      <c r="D32" s="110" t="s">
        <v>32</v>
      </c>
      <c r="E32" s="111"/>
      <c r="F32" s="112" t="s">
        <v>33</v>
      </c>
      <c r="G32" s="112"/>
      <c r="H32" s="112"/>
      <c r="I32" s="113"/>
    </row>
    <row r="33" spans="1:9" ht="15" customHeight="1" x14ac:dyDescent="0.35">
      <c r="A33" s="181"/>
      <c r="B33" s="78"/>
      <c r="C33" s="93" t="s">
        <v>19</v>
      </c>
      <c r="D33" s="93" t="s">
        <v>9</v>
      </c>
      <c r="E33" s="93" t="s">
        <v>18</v>
      </c>
      <c r="F33" s="93" t="s">
        <v>4</v>
      </c>
      <c r="G33" s="93" t="s">
        <v>8</v>
      </c>
      <c r="H33" s="93" t="s">
        <v>13</v>
      </c>
      <c r="I33" s="182" t="s">
        <v>34</v>
      </c>
    </row>
    <row r="34" spans="1:9" ht="20" customHeight="1" x14ac:dyDescent="0.35">
      <c r="A34" s="183" t="s">
        <v>104</v>
      </c>
      <c r="B34" s="66"/>
      <c r="C34" s="67"/>
      <c r="D34" s="67"/>
      <c r="E34" s="67"/>
      <c r="F34" s="67"/>
      <c r="G34" s="67"/>
      <c r="H34" s="67"/>
      <c r="I34" s="84"/>
    </row>
    <row r="35" spans="1:9" ht="20" customHeight="1" x14ac:dyDescent="0.35">
      <c r="A35" s="159" t="s">
        <v>20</v>
      </c>
      <c r="B35" s="121"/>
      <c r="C35" s="57"/>
      <c r="D35" s="57"/>
      <c r="E35" s="57"/>
      <c r="F35" s="57"/>
      <c r="G35" s="57"/>
      <c r="H35" s="57"/>
      <c r="I35" s="86"/>
    </row>
    <row r="36" spans="1:9" x14ac:dyDescent="0.35">
      <c r="A36" s="159" t="s">
        <v>105</v>
      </c>
      <c r="B36" s="121"/>
      <c r="C36" s="57"/>
      <c r="D36" s="57"/>
      <c r="E36" s="57"/>
      <c r="F36" s="57"/>
      <c r="G36" s="57"/>
      <c r="H36" s="57"/>
      <c r="I36" s="86"/>
    </row>
    <row r="37" spans="1:9" x14ac:dyDescent="0.35">
      <c r="A37" s="160" t="s">
        <v>121</v>
      </c>
      <c r="B37" s="122"/>
      <c r="C37" s="71"/>
      <c r="D37" s="71"/>
      <c r="E37" s="71"/>
      <c r="F37" s="71"/>
      <c r="G37" s="71"/>
      <c r="H37" s="71"/>
      <c r="I37" s="85"/>
    </row>
    <row r="38" spans="1:9" ht="20" customHeight="1" x14ac:dyDescent="0.35">
      <c r="A38" s="136" t="s">
        <v>106</v>
      </c>
      <c r="B38" s="123"/>
      <c r="C38" s="129"/>
      <c r="D38" s="129"/>
      <c r="E38" s="129"/>
      <c r="F38" s="129"/>
      <c r="G38" s="129"/>
      <c r="H38" s="129"/>
      <c r="I38" s="184"/>
    </row>
    <row r="39" spans="1:9" ht="20" customHeight="1" x14ac:dyDescent="0.35">
      <c r="A39" s="138" t="s">
        <v>21</v>
      </c>
      <c r="B39" s="66"/>
      <c r="C39" s="67"/>
      <c r="D39" s="67"/>
      <c r="E39" s="67"/>
      <c r="F39" s="67"/>
      <c r="G39" s="67"/>
      <c r="H39" s="67"/>
      <c r="I39" s="84"/>
    </row>
    <row r="40" spans="1:9" ht="20" customHeight="1" x14ac:dyDescent="0.35">
      <c r="A40" s="139" t="s">
        <v>107</v>
      </c>
      <c r="B40" s="70"/>
      <c r="C40" s="71"/>
      <c r="D40" s="71"/>
      <c r="E40" s="71"/>
      <c r="F40" s="71"/>
      <c r="G40" s="71"/>
      <c r="H40" s="71"/>
      <c r="I40" s="85"/>
    </row>
    <row r="41" spans="1:9" ht="20" customHeight="1" x14ac:dyDescent="0.35">
      <c r="A41" s="140" t="s">
        <v>22</v>
      </c>
      <c r="B41" s="124"/>
      <c r="C41" s="130"/>
      <c r="D41" s="130"/>
      <c r="E41" s="130"/>
      <c r="F41" s="130"/>
      <c r="G41" s="130"/>
      <c r="H41" s="130"/>
      <c r="I41" s="141"/>
    </row>
    <row r="42" spans="1:9" ht="27" customHeight="1" x14ac:dyDescent="0.35">
      <c r="A42" s="142" t="str">
        <f>+A15</f>
        <v>1) Debitorer 1,5 mdr.</v>
      </c>
      <c r="B42" s="125"/>
      <c r="C42" s="67"/>
      <c r="D42" s="67"/>
      <c r="E42" s="67"/>
      <c r="F42" s="67"/>
      <c r="G42" s="67"/>
      <c r="H42" s="67"/>
      <c r="I42" s="84"/>
    </row>
    <row r="43" spans="1:9" ht="27" customHeight="1" x14ac:dyDescent="0.35">
      <c r="A43" s="143" t="str">
        <f>+A16</f>
        <v>5) Materialer 3,0 mdr.</v>
      </c>
      <c r="B43" s="126"/>
      <c r="C43" s="57"/>
      <c r="D43" s="57"/>
      <c r="E43" s="57"/>
      <c r="F43" s="57"/>
      <c r="G43" s="57"/>
      <c r="H43" s="57"/>
      <c r="I43" s="86"/>
    </row>
    <row r="44" spans="1:9" ht="27" customHeight="1" x14ac:dyDescent="0.35">
      <c r="A44" s="143" t="str">
        <f>+A17</f>
        <v>2) Forarbejdede 2,0 mdr.</v>
      </c>
      <c r="B44" s="126"/>
      <c r="C44" s="57"/>
      <c r="D44" s="57"/>
      <c r="E44" s="57"/>
      <c r="F44" s="57"/>
      <c r="G44" s="57"/>
      <c r="H44" s="57"/>
      <c r="I44" s="86"/>
    </row>
    <row r="45" spans="1:9" ht="27" customHeight="1" x14ac:dyDescent="0.35">
      <c r="A45" s="144" t="str">
        <f>+A18</f>
        <v>7) Kreditorer 2,0 mdr.</v>
      </c>
      <c r="B45" s="127"/>
      <c r="C45" s="71"/>
      <c r="D45" s="71"/>
      <c r="E45" s="71"/>
      <c r="F45" s="71"/>
      <c r="G45" s="71"/>
      <c r="H45" s="71"/>
      <c r="I45" s="85"/>
    </row>
    <row r="46" spans="1:9" x14ac:dyDescent="0.35">
      <c r="A46" s="145" t="s">
        <v>109</v>
      </c>
      <c r="B46" s="78"/>
      <c r="C46" s="79"/>
      <c r="D46" s="79"/>
      <c r="E46" s="79"/>
      <c r="F46" s="79"/>
      <c r="G46" s="79"/>
      <c r="H46" s="79"/>
      <c r="I46" s="90"/>
    </row>
    <row r="47" spans="1:9" ht="15" customHeight="1" x14ac:dyDescent="0.35">
      <c r="A47" s="146" t="s">
        <v>28</v>
      </c>
      <c r="B47" s="128"/>
      <c r="C47" s="131"/>
      <c r="D47" s="131"/>
      <c r="E47" s="131"/>
      <c r="F47" s="131"/>
      <c r="G47" s="131"/>
      <c r="H47" s="131"/>
      <c r="I47" s="147"/>
    </row>
    <row r="48" spans="1:9" ht="23.25" customHeight="1" x14ac:dyDescent="0.35">
      <c r="A48" s="133" t="s">
        <v>27</v>
      </c>
      <c r="B48" s="58"/>
      <c r="C48" s="59"/>
      <c r="D48" s="59"/>
      <c r="E48" s="59"/>
      <c r="F48" s="59"/>
      <c r="G48" s="59"/>
      <c r="H48" s="59"/>
      <c r="I48" s="88"/>
    </row>
    <row r="49" spans="1:9" ht="15" customHeight="1" x14ac:dyDescent="0.35">
      <c r="A49" s="148" t="s">
        <v>29</v>
      </c>
      <c r="B49" s="98"/>
      <c r="C49" s="99"/>
      <c r="D49" s="99"/>
      <c r="E49" s="99"/>
      <c r="F49" s="99"/>
      <c r="G49" s="99"/>
      <c r="H49" s="99"/>
      <c r="I49" s="101"/>
    </row>
    <row r="50" spans="1:9" x14ac:dyDescent="0.35">
      <c r="A50" s="220" t="s">
        <v>36</v>
      </c>
      <c r="B50" s="221"/>
      <c r="C50" s="221"/>
      <c r="D50" s="221"/>
      <c r="E50" s="221"/>
      <c r="F50" s="221"/>
      <c r="G50" s="221"/>
      <c r="H50" s="221"/>
      <c r="I50" s="222"/>
    </row>
    <row r="51" spans="1:9" x14ac:dyDescent="0.35">
      <c r="A51" s="223"/>
      <c r="B51" s="224"/>
      <c r="C51" s="224"/>
      <c r="D51" s="224"/>
      <c r="E51" s="224"/>
      <c r="F51" s="224"/>
      <c r="G51" s="224"/>
      <c r="H51" s="224"/>
      <c r="I51" s="225"/>
    </row>
    <row r="52" spans="1:9" ht="29.25" customHeight="1" x14ac:dyDescent="0.35">
      <c r="A52" s="142" t="str">
        <f>A25</f>
        <v>3) Variable omk. i prod.</v>
      </c>
      <c r="B52" s="125"/>
      <c r="C52" s="67"/>
      <c r="D52" s="67"/>
      <c r="E52" s="67"/>
      <c r="F52" s="67"/>
      <c r="G52" s="67"/>
      <c r="H52" s="67"/>
      <c r="I52" s="84"/>
    </row>
    <row r="53" spans="1:9" ht="29.25" customHeight="1" x14ac:dyDescent="0.35">
      <c r="A53" s="143" t="str">
        <f>A26</f>
        <v>4) Materialeomk. i prod.</v>
      </c>
      <c r="B53" s="126"/>
      <c r="C53" s="57"/>
      <c r="D53" s="57"/>
      <c r="E53" s="57"/>
      <c r="F53" s="57"/>
      <c r="G53" s="57"/>
      <c r="H53" s="57"/>
      <c r="I53" s="86"/>
    </row>
    <row r="54" spans="1:9" ht="29.25" customHeight="1" thickBot="1" x14ac:dyDescent="0.4">
      <c r="A54" s="150" t="str">
        <f>A27</f>
        <v>6) Periodens køb</v>
      </c>
      <c r="B54" s="151"/>
      <c r="C54" s="167"/>
      <c r="D54" s="167"/>
      <c r="E54" s="167"/>
      <c r="F54" s="167"/>
      <c r="G54" s="167"/>
      <c r="H54" s="167"/>
      <c r="I54" s="179"/>
    </row>
  </sheetData>
  <mergeCells count="2">
    <mergeCell ref="A50:I51"/>
    <mergeCell ref="A23:N24"/>
  </mergeCells>
  <phoneticPr fontId="4" type="noConversion"/>
  <printOptions horizontalCentered="1" verticalCentered="1"/>
  <pageMargins left="0.39370078740157499" right="0.39370078740157499" top="0.39370078740157499" bottom="0.39370078740157499" header="0.51181102362204722" footer="0.51181102362204722"/>
  <pageSetup paperSize="9" firstPageNumber="7" orientation="landscape" blackAndWhite="1" useFirstPageNumber="1" horizontalDpi="300" verticalDpi="300" r:id="rId1"/>
  <headerFooter alignWithMargins="0">
    <oddHeader>&amp;C&amp;20A/S Bjerg og Dal</oddHeader>
    <oddFooter>&amp;CSide 4</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7">
    <pageSetUpPr fitToPage="1"/>
  </sheetPr>
  <dimension ref="A1:N69"/>
  <sheetViews>
    <sheetView showGridLines="0" topLeftCell="A35" zoomScale="62" zoomScaleNormal="62" workbookViewId="0">
      <selection activeCell="B35" sqref="B35:G37"/>
    </sheetView>
  </sheetViews>
  <sheetFormatPr defaultColWidth="9.1796875" defaultRowHeight="15.5" x14ac:dyDescent="0.35"/>
  <cols>
    <col min="1" max="1" width="37.453125" style="15" customWidth="1"/>
    <col min="2" max="14" width="9" style="15" customWidth="1"/>
    <col min="15" max="16384" width="9.1796875" style="15"/>
  </cols>
  <sheetData>
    <row r="1" spans="1:14" ht="23.5" x14ac:dyDescent="0.55000000000000004">
      <c r="A1" s="29" t="s">
        <v>90</v>
      </c>
    </row>
    <row r="2" spans="1:14" x14ac:dyDescent="0.35">
      <c r="A2" s="30"/>
    </row>
    <row r="3" spans="1:14" ht="18.5" x14ac:dyDescent="0.45">
      <c r="A3" s="118" t="s">
        <v>91</v>
      </c>
    </row>
    <row r="4" spans="1:14" x14ac:dyDescent="0.35">
      <c r="A4" s="48" t="s">
        <v>114</v>
      </c>
    </row>
    <row r="5" spans="1:14" ht="16" thickBot="1" x14ac:dyDescent="0.4">
      <c r="A5" s="49" t="s">
        <v>39</v>
      </c>
    </row>
    <row r="6" spans="1:14" x14ac:dyDescent="0.35">
      <c r="A6" s="185"/>
      <c r="B6" s="106" t="s">
        <v>1</v>
      </c>
      <c r="C6" s="106" t="s">
        <v>2</v>
      </c>
      <c r="D6" s="106" t="s">
        <v>3</v>
      </c>
      <c r="E6" s="106" t="s">
        <v>5</v>
      </c>
      <c r="F6" s="106" t="s">
        <v>6</v>
      </c>
      <c r="G6" s="106" t="s">
        <v>7</v>
      </c>
      <c r="H6" s="106" t="s">
        <v>10</v>
      </c>
      <c r="I6" s="106" t="s">
        <v>11</v>
      </c>
      <c r="J6" s="106" t="s">
        <v>12</v>
      </c>
      <c r="K6" s="106" t="s">
        <v>15</v>
      </c>
      <c r="L6" s="106" t="s">
        <v>14</v>
      </c>
      <c r="M6" s="106" t="s">
        <v>16</v>
      </c>
      <c r="N6" s="154" t="s">
        <v>40</v>
      </c>
    </row>
    <row r="7" spans="1:14" x14ac:dyDescent="0.35">
      <c r="A7" s="186" t="s">
        <v>41</v>
      </c>
      <c r="B7" s="125"/>
      <c r="C7" s="125"/>
      <c r="D7" s="125"/>
      <c r="E7" s="125"/>
      <c r="F7" s="125"/>
      <c r="G7" s="125"/>
      <c r="H7" s="125"/>
      <c r="I7" s="125"/>
      <c r="J7" s="125"/>
      <c r="K7" s="125"/>
      <c r="L7" s="125"/>
      <c r="M7" s="125"/>
      <c r="N7" s="187"/>
    </row>
    <row r="8" spans="1:14" x14ac:dyDescent="0.35">
      <c r="A8" s="188" t="s">
        <v>85</v>
      </c>
      <c r="B8" s="57"/>
      <c r="C8" s="57"/>
      <c r="D8" s="57"/>
      <c r="E8" s="57"/>
      <c r="F8" s="57"/>
      <c r="G8" s="57"/>
      <c r="H8" s="57"/>
      <c r="I8" s="57"/>
      <c r="J8" s="57"/>
      <c r="K8" s="57"/>
      <c r="L8" s="57"/>
      <c r="M8" s="57"/>
      <c r="N8" s="86"/>
    </row>
    <row r="9" spans="1:14" x14ac:dyDescent="0.35">
      <c r="A9" s="188" t="s">
        <v>42</v>
      </c>
      <c r="B9" s="57"/>
      <c r="C9" s="57"/>
      <c r="D9" s="57"/>
      <c r="E9" s="57"/>
      <c r="F9" s="57"/>
      <c r="G9" s="57"/>
      <c r="H9" s="57"/>
      <c r="I9" s="57"/>
      <c r="J9" s="57"/>
      <c r="K9" s="57"/>
      <c r="L9" s="57"/>
      <c r="M9" s="57"/>
      <c r="N9" s="86"/>
    </row>
    <row r="10" spans="1:14" x14ac:dyDescent="0.35">
      <c r="A10" s="143" t="s">
        <v>86</v>
      </c>
      <c r="B10" s="57"/>
      <c r="C10" s="57"/>
      <c r="D10" s="57"/>
      <c r="E10" s="57"/>
      <c r="F10" s="57"/>
      <c r="G10" s="57"/>
      <c r="H10" s="57"/>
      <c r="I10" s="57"/>
      <c r="J10" s="57"/>
      <c r="K10" s="57"/>
      <c r="L10" s="57"/>
      <c r="M10" s="57"/>
      <c r="N10" s="86"/>
    </row>
    <row r="11" spans="1:14" x14ac:dyDescent="0.35">
      <c r="A11" s="143" t="s">
        <v>43</v>
      </c>
      <c r="B11" s="57"/>
      <c r="C11" s="57"/>
      <c r="D11" s="57"/>
      <c r="E11" s="57"/>
      <c r="F11" s="57"/>
      <c r="G11" s="57"/>
      <c r="H11" s="57"/>
      <c r="I11" s="57"/>
      <c r="J11" s="57"/>
      <c r="K11" s="57"/>
      <c r="L11" s="57"/>
      <c r="M11" s="57"/>
      <c r="N11" s="86"/>
    </row>
    <row r="12" spans="1:14" x14ac:dyDescent="0.35">
      <c r="A12" s="133"/>
      <c r="B12" s="126"/>
      <c r="C12" s="126"/>
      <c r="D12" s="126"/>
      <c r="E12" s="126"/>
      <c r="F12" s="126"/>
      <c r="G12" s="126"/>
      <c r="H12" s="126"/>
      <c r="I12" s="126"/>
      <c r="J12" s="126"/>
      <c r="K12" s="126"/>
      <c r="L12" s="126"/>
      <c r="M12" s="126"/>
      <c r="N12" s="189"/>
    </row>
    <row r="13" spans="1:14" x14ac:dyDescent="0.35">
      <c r="A13" s="143" t="str">
        <f>+"Debitorer "&amp;FIXED('Bilag og data'!E36,1)&amp;" mdr."</f>
        <v>Debitorer 1,5 mdr.</v>
      </c>
      <c r="B13" s="57"/>
      <c r="C13" s="57"/>
      <c r="D13" s="57"/>
      <c r="E13" s="57"/>
      <c r="F13" s="57"/>
      <c r="G13" s="57"/>
      <c r="H13" s="57"/>
      <c r="I13" s="57"/>
      <c r="J13" s="57"/>
      <c r="K13" s="57"/>
      <c r="L13" s="57"/>
      <c r="M13" s="57"/>
      <c r="N13" s="189"/>
    </row>
    <row r="14" spans="1:14" ht="15" customHeight="1" x14ac:dyDescent="0.35">
      <c r="A14" s="143" t="s">
        <v>44</v>
      </c>
      <c r="B14" s="57"/>
      <c r="C14" s="57"/>
      <c r="D14" s="57"/>
      <c r="E14" s="57"/>
      <c r="F14" s="57"/>
      <c r="G14" s="57"/>
      <c r="H14" s="57"/>
      <c r="I14" s="57"/>
      <c r="J14" s="57"/>
      <c r="K14" s="57"/>
      <c r="L14" s="57"/>
      <c r="M14" s="57"/>
      <c r="N14" s="189"/>
    </row>
    <row r="15" spans="1:14" x14ac:dyDescent="0.35">
      <c r="A15" s="143" t="str">
        <f>+"Materialer "&amp;FIXED('Bilag og data'!E37,1)&amp;" mdr."</f>
        <v>Materialer 3,0 mdr.</v>
      </c>
      <c r="B15" s="57"/>
      <c r="C15" s="57"/>
      <c r="D15" s="57"/>
      <c r="E15" s="57"/>
      <c r="F15" s="57"/>
      <c r="G15" s="57"/>
      <c r="H15" s="57"/>
      <c r="I15" s="57"/>
      <c r="J15" s="57"/>
      <c r="K15" s="57"/>
      <c r="L15" s="57"/>
      <c r="M15" s="57"/>
      <c r="N15" s="189"/>
    </row>
    <row r="16" spans="1:14" x14ac:dyDescent="0.35">
      <c r="A16" s="143" t="str">
        <f>+"Kreditorer "&amp;FIXED('Bilag og data'!E39,1)&amp;" mdr."</f>
        <v>Kreditorer 2,0 mdr.</v>
      </c>
      <c r="B16" s="57"/>
      <c r="C16" s="57"/>
      <c r="D16" s="57"/>
      <c r="E16" s="57"/>
      <c r="F16" s="57"/>
      <c r="G16" s="57"/>
      <c r="H16" s="57"/>
      <c r="I16" s="57"/>
      <c r="J16" s="57"/>
      <c r="K16" s="57"/>
      <c r="L16" s="57"/>
      <c r="M16" s="57"/>
      <c r="N16" s="189"/>
    </row>
    <row r="17" spans="1:14" x14ac:dyDescent="0.35">
      <c r="A17" s="133"/>
      <c r="B17" s="126"/>
      <c r="C17" s="126"/>
      <c r="D17" s="126"/>
      <c r="E17" s="126"/>
      <c r="F17" s="126"/>
      <c r="G17" s="126"/>
      <c r="H17" s="126"/>
      <c r="I17" s="126"/>
      <c r="J17" s="126"/>
      <c r="K17" s="126"/>
      <c r="L17" s="126"/>
      <c r="M17" s="126"/>
      <c r="N17" s="189"/>
    </row>
    <row r="18" spans="1:14" x14ac:dyDescent="0.35">
      <c r="A18" s="143" t="s">
        <v>45</v>
      </c>
      <c r="B18" s="57"/>
      <c r="C18" s="57"/>
      <c r="D18" s="57"/>
      <c r="E18" s="57"/>
      <c r="F18" s="57"/>
      <c r="G18" s="57"/>
      <c r="H18" s="57"/>
      <c r="I18" s="57"/>
      <c r="J18" s="57"/>
      <c r="K18" s="57"/>
      <c r="L18" s="57"/>
      <c r="M18" s="57"/>
      <c r="N18" s="189"/>
    </row>
    <row r="19" spans="1:14" x14ac:dyDescent="0.35">
      <c r="A19" s="190" t="s">
        <v>46</v>
      </c>
      <c r="B19" s="57"/>
      <c r="C19" s="57"/>
      <c r="D19" s="57"/>
      <c r="E19" s="57"/>
      <c r="F19" s="57"/>
      <c r="G19" s="57"/>
      <c r="H19" s="57"/>
      <c r="I19" s="57"/>
      <c r="J19" s="57"/>
      <c r="K19" s="57"/>
      <c r="L19" s="57"/>
      <c r="M19" s="57"/>
      <c r="N19" s="189"/>
    </row>
    <row r="20" spans="1:14" ht="16" thickBot="1" x14ac:dyDescent="0.4">
      <c r="A20" s="191" t="s">
        <v>47</v>
      </c>
      <c r="B20" s="167"/>
      <c r="C20" s="167"/>
      <c r="D20" s="167"/>
      <c r="E20" s="167"/>
      <c r="F20" s="167"/>
      <c r="G20" s="167"/>
      <c r="H20" s="167"/>
      <c r="I20" s="167"/>
      <c r="J20" s="167"/>
      <c r="K20" s="167"/>
      <c r="L20" s="167"/>
      <c r="M20" s="167"/>
      <c r="N20" s="192"/>
    </row>
    <row r="21" spans="1:14" x14ac:dyDescent="0.35">
      <c r="A21" s="25"/>
    </row>
    <row r="22" spans="1:14" x14ac:dyDescent="0.35">
      <c r="A22" s="26"/>
    </row>
    <row r="23" spans="1:14" x14ac:dyDescent="0.35">
      <c r="A23" s="48" t="s">
        <v>115</v>
      </c>
      <c r="B23" s="48"/>
      <c r="C23" s="48"/>
      <c r="D23" s="48"/>
      <c r="E23" s="48"/>
      <c r="F23" s="48"/>
      <c r="G23" s="48"/>
    </row>
    <row r="24" spans="1:14" ht="16" thickBot="1" x14ac:dyDescent="0.4">
      <c r="A24" s="49" t="s">
        <v>48</v>
      </c>
      <c r="B24" s="49"/>
      <c r="C24" s="49"/>
      <c r="D24" s="49"/>
      <c r="E24" s="49"/>
      <c r="F24" s="49"/>
      <c r="G24" s="49"/>
    </row>
    <row r="25" spans="1:14" x14ac:dyDescent="0.35">
      <c r="A25" s="193"/>
      <c r="B25" s="106" t="s">
        <v>4</v>
      </c>
      <c r="C25" s="106" t="s">
        <v>6</v>
      </c>
      <c r="D25" s="106" t="s">
        <v>5</v>
      </c>
      <c r="E25" s="106" t="s">
        <v>7</v>
      </c>
      <c r="F25" s="106" t="s">
        <v>13</v>
      </c>
      <c r="G25" s="195" t="s">
        <v>34</v>
      </c>
    </row>
    <row r="26" spans="1:14" ht="17.25" customHeight="1" x14ac:dyDescent="0.35">
      <c r="A26" s="142" t="str">
        <f>+A13</f>
        <v>Debitorer 1,5 mdr.</v>
      </c>
      <c r="B26" s="67"/>
      <c r="C26" s="67"/>
      <c r="D26" s="67"/>
      <c r="E26" s="67"/>
      <c r="F26" s="67"/>
      <c r="G26" s="84"/>
    </row>
    <row r="27" spans="1:14" ht="17.25" customHeight="1" x14ac:dyDescent="0.35">
      <c r="A27" s="143" t="str">
        <f>+A14</f>
        <v>Forarbejdede jævn</v>
      </c>
      <c r="B27" s="57"/>
      <c r="C27" s="57"/>
      <c r="D27" s="57"/>
      <c r="E27" s="57"/>
      <c r="F27" s="57"/>
      <c r="G27" s="86"/>
    </row>
    <row r="28" spans="1:14" ht="17.25" customHeight="1" x14ac:dyDescent="0.35">
      <c r="A28" s="143" t="str">
        <f>+A15</f>
        <v>Materialer 3,0 mdr.</v>
      </c>
      <c r="B28" s="57"/>
      <c r="C28" s="57"/>
      <c r="D28" s="57"/>
      <c r="E28" s="57"/>
      <c r="F28" s="57"/>
      <c r="G28" s="86"/>
    </row>
    <row r="29" spans="1:14" ht="17.25" customHeight="1" x14ac:dyDescent="0.35">
      <c r="A29" s="143" t="str">
        <f>+A16</f>
        <v>Kreditorer 2,0 mdr.</v>
      </c>
      <c r="B29" s="57"/>
      <c r="C29" s="57"/>
      <c r="D29" s="57"/>
      <c r="E29" s="57"/>
      <c r="F29" s="57"/>
      <c r="G29" s="86"/>
    </row>
    <row r="30" spans="1:14" ht="17.25" customHeight="1" x14ac:dyDescent="0.35">
      <c r="A30" s="143" t="s">
        <v>45</v>
      </c>
      <c r="B30" s="194"/>
      <c r="C30" s="194"/>
      <c r="D30" s="194"/>
      <c r="E30" s="194"/>
      <c r="F30" s="194"/>
      <c r="G30" s="196"/>
    </row>
    <row r="31" spans="1:14" ht="26.25" customHeight="1" x14ac:dyDescent="0.35">
      <c r="A31" s="190" t="s">
        <v>46</v>
      </c>
      <c r="B31" s="194"/>
      <c r="C31" s="194"/>
      <c r="D31" s="194"/>
      <c r="E31" s="194"/>
      <c r="F31" s="194"/>
      <c r="G31" s="196"/>
    </row>
    <row r="32" spans="1:14" ht="20.25" customHeight="1" x14ac:dyDescent="0.35">
      <c r="A32" s="197" t="s">
        <v>47</v>
      </c>
      <c r="B32" s="71"/>
      <c r="C32" s="71"/>
      <c r="D32" s="71"/>
      <c r="E32" s="71"/>
      <c r="F32" s="71"/>
      <c r="G32" s="85"/>
    </row>
    <row r="33" spans="1:7" ht="20.25" customHeight="1" x14ac:dyDescent="0.35">
      <c r="A33" s="198"/>
      <c r="B33" s="36"/>
      <c r="C33" s="36"/>
      <c r="D33" s="36"/>
      <c r="E33" s="36"/>
      <c r="F33" s="36"/>
      <c r="G33" s="68"/>
    </row>
    <row r="34" spans="1:7" ht="23.25" customHeight="1" x14ac:dyDescent="0.35">
      <c r="A34" s="199" t="s">
        <v>36</v>
      </c>
      <c r="B34" s="6"/>
      <c r="C34" s="6"/>
      <c r="D34" s="6"/>
      <c r="E34" s="6"/>
      <c r="F34" s="6"/>
      <c r="G34" s="50"/>
    </row>
    <row r="35" spans="1:7" ht="20" customHeight="1" x14ac:dyDescent="0.35">
      <c r="A35" s="142" t="s">
        <v>83</v>
      </c>
      <c r="B35" s="67"/>
      <c r="C35" s="67"/>
      <c r="D35" s="67"/>
      <c r="E35" s="67"/>
      <c r="F35" s="67"/>
      <c r="G35" s="84"/>
    </row>
    <row r="36" spans="1:7" ht="20" customHeight="1" x14ac:dyDescent="0.35">
      <c r="A36" s="143" t="s">
        <v>84</v>
      </c>
      <c r="B36" s="57"/>
      <c r="C36" s="57"/>
      <c r="D36" s="57"/>
      <c r="E36" s="57"/>
      <c r="F36" s="57"/>
      <c r="G36" s="86"/>
    </row>
    <row r="37" spans="1:7" ht="20" customHeight="1" thickBot="1" x14ac:dyDescent="0.4">
      <c r="A37" s="150" t="s">
        <v>49</v>
      </c>
      <c r="B37" s="167"/>
      <c r="C37" s="167"/>
      <c r="D37" s="167"/>
      <c r="E37" s="167"/>
      <c r="F37" s="167"/>
      <c r="G37" s="179"/>
    </row>
    <row r="38" spans="1:7" ht="20" customHeight="1" x14ac:dyDescent="0.35"/>
    <row r="39" spans="1:7" ht="20" customHeight="1" x14ac:dyDescent="0.35"/>
    <row r="40" spans="1:7" x14ac:dyDescent="0.35">
      <c r="A40" s="17" t="s">
        <v>0</v>
      </c>
    </row>
    <row r="41" spans="1:7" ht="16" thickBot="1" x14ac:dyDescent="0.4">
      <c r="A41" s="17"/>
    </row>
    <row r="42" spans="1:7" ht="16" thickTop="1" x14ac:dyDescent="0.35">
      <c r="A42" s="27" t="s">
        <v>50</v>
      </c>
      <c r="B42" s="11"/>
      <c r="C42" s="11"/>
      <c r="D42" s="11"/>
      <c r="E42" s="12"/>
    </row>
    <row r="43" spans="1:7" x14ac:dyDescent="0.35">
      <c r="A43" s="19"/>
      <c r="E43" s="20"/>
    </row>
    <row r="44" spans="1:7" x14ac:dyDescent="0.35">
      <c r="A44" s="19"/>
      <c r="E44" s="20"/>
    </row>
    <row r="45" spans="1:7" x14ac:dyDescent="0.35">
      <c r="A45" s="19"/>
      <c r="E45" s="20"/>
    </row>
    <row r="46" spans="1:7" x14ac:dyDescent="0.35">
      <c r="A46" s="19"/>
      <c r="E46" s="20"/>
    </row>
    <row r="47" spans="1:7" x14ac:dyDescent="0.35">
      <c r="A47" s="19"/>
      <c r="E47" s="20"/>
    </row>
    <row r="48" spans="1:7" x14ac:dyDescent="0.35">
      <c r="A48" s="19"/>
      <c r="E48" s="20"/>
    </row>
    <row r="49" spans="1:5" x14ac:dyDescent="0.35">
      <c r="A49" s="19"/>
      <c r="E49" s="20"/>
    </row>
    <row r="50" spans="1:5" x14ac:dyDescent="0.35">
      <c r="A50" s="19"/>
      <c r="E50" s="20"/>
    </row>
    <row r="51" spans="1:5" x14ac:dyDescent="0.35">
      <c r="A51" s="19"/>
      <c r="E51" s="20"/>
    </row>
    <row r="52" spans="1:5" x14ac:dyDescent="0.35">
      <c r="A52" s="19"/>
      <c r="E52" s="20"/>
    </row>
    <row r="53" spans="1:5" x14ac:dyDescent="0.35">
      <c r="A53" s="19"/>
      <c r="E53" s="20"/>
    </row>
    <row r="54" spans="1:5" x14ac:dyDescent="0.35">
      <c r="A54" s="19"/>
      <c r="E54" s="20"/>
    </row>
    <row r="55" spans="1:5" x14ac:dyDescent="0.35">
      <c r="A55" s="19"/>
      <c r="E55" s="20"/>
    </row>
    <row r="56" spans="1:5" x14ac:dyDescent="0.35">
      <c r="A56" s="19"/>
      <c r="E56" s="20"/>
    </row>
    <row r="57" spans="1:5" x14ac:dyDescent="0.35">
      <c r="A57" s="19"/>
      <c r="E57" s="20"/>
    </row>
    <row r="58" spans="1:5" x14ac:dyDescent="0.35">
      <c r="A58" s="19"/>
      <c r="E58" s="20"/>
    </row>
    <row r="59" spans="1:5" x14ac:dyDescent="0.35">
      <c r="A59" s="19"/>
      <c r="E59" s="20"/>
    </row>
    <row r="60" spans="1:5" x14ac:dyDescent="0.35">
      <c r="A60" s="19"/>
      <c r="E60" s="20"/>
    </row>
    <row r="61" spans="1:5" x14ac:dyDescent="0.35">
      <c r="A61" s="19"/>
      <c r="E61" s="20"/>
    </row>
    <row r="62" spans="1:5" x14ac:dyDescent="0.35">
      <c r="A62" s="19"/>
      <c r="E62" s="20"/>
    </row>
    <row r="63" spans="1:5" x14ac:dyDescent="0.35">
      <c r="A63" s="19"/>
      <c r="E63" s="20"/>
    </row>
    <row r="64" spans="1:5" x14ac:dyDescent="0.35">
      <c r="A64" s="19"/>
      <c r="E64" s="20"/>
    </row>
    <row r="65" spans="1:5" x14ac:dyDescent="0.35">
      <c r="A65" s="19"/>
      <c r="E65" s="20"/>
    </row>
    <row r="66" spans="1:5" ht="16" thickBot="1" x14ac:dyDescent="0.4">
      <c r="A66" s="21"/>
      <c r="B66" s="23"/>
      <c r="C66" s="23"/>
      <c r="D66" s="23"/>
      <c r="E66" s="24"/>
    </row>
    <row r="67" spans="1:5" ht="16" thickTop="1" x14ac:dyDescent="0.35"/>
    <row r="68" spans="1:5" x14ac:dyDescent="0.35">
      <c r="A68" s="15" t="s">
        <v>51</v>
      </c>
    </row>
    <row r="69" spans="1:5" x14ac:dyDescent="0.35">
      <c r="A69" s="15" t="s">
        <v>52</v>
      </c>
    </row>
  </sheetData>
  <phoneticPr fontId="4" type="noConversion"/>
  <printOptions horizontalCentered="1" verticalCentered="1"/>
  <pageMargins left="0.39370078740157499" right="0.39370078740157499" top="0.39370078740157499" bottom="0.39370078740157499" header="0.51181102362204722" footer="0.51181102362204722"/>
  <pageSetup paperSize="9" firstPageNumber="10" orientation="landscape" blackAndWhite="1" useFirstPageNumber="1" horizontalDpi="300" verticalDpi="300" r:id="rId1"/>
  <headerFooter alignWithMargins="0">
    <oddHeader>&amp;C&amp;20A/S Bjerg og Dal</oddHeader>
    <oddFooter>&amp;CSide 6</oddFooter>
  </headerFooter>
  <colBreaks count="1" manualBreakCount="1">
    <brk id="1" min="4" max="2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8">
    <pageSetUpPr fitToPage="1"/>
  </sheetPr>
  <dimension ref="A1:O63"/>
  <sheetViews>
    <sheetView showGridLines="0" topLeftCell="A26" zoomScale="56" zoomScaleNormal="56" workbookViewId="0">
      <selection activeCell="P44" sqref="P44"/>
    </sheetView>
  </sheetViews>
  <sheetFormatPr defaultColWidth="9.1796875" defaultRowHeight="15.5" x14ac:dyDescent="0.35"/>
  <cols>
    <col min="1" max="1" width="43.453125" style="15" customWidth="1"/>
    <col min="2" max="6" width="7" style="15" customWidth="1"/>
    <col min="7" max="7" width="8.1796875" style="15" customWidth="1"/>
    <col min="8" max="8" width="8.26953125" style="15" customWidth="1"/>
    <col min="9" max="15" width="7" style="15" customWidth="1"/>
    <col min="16" max="16384" width="9.1796875" style="15"/>
  </cols>
  <sheetData>
    <row r="1" spans="1:15" ht="23.5" x14ac:dyDescent="0.55000000000000004">
      <c r="A1" s="29" t="s">
        <v>90</v>
      </c>
    </row>
    <row r="2" spans="1:15" x14ac:dyDescent="0.35">
      <c r="A2" s="30"/>
    </row>
    <row r="3" spans="1:15" ht="18.5" x14ac:dyDescent="0.45">
      <c r="A3" s="118" t="s">
        <v>91</v>
      </c>
    </row>
    <row r="4" spans="1:15" x14ac:dyDescent="0.35">
      <c r="A4" s="48" t="s">
        <v>116</v>
      </c>
    </row>
    <row r="5" spans="1:15" ht="16" thickBot="1" x14ac:dyDescent="0.4">
      <c r="A5" s="49" t="s">
        <v>79</v>
      </c>
    </row>
    <row r="6" spans="1:15" x14ac:dyDescent="0.35">
      <c r="A6" s="201"/>
      <c r="B6" s="200" t="s">
        <v>27</v>
      </c>
      <c r="C6" s="153" t="s">
        <v>1</v>
      </c>
      <c r="D6" s="153" t="s">
        <v>2</v>
      </c>
      <c r="E6" s="153" t="s">
        <v>3</v>
      </c>
      <c r="F6" s="153" t="s">
        <v>6</v>
      </c>
      <c r="G6" s="153" t="s">
        <v>5</v>
      </c>
      <c r="H6" s="153" t="s">
        <v>7</v>
      </c>
      <c r="I6" s="153" t="s">
        <v>10</v>
      </c>
      <c r="J6" s="153" t="s">
        <v>11</v>
      </c>
      <c r="K6" s="153" t="s">
        <v>12</v>
      </c>
      <c r="L6" s="153" t="s">
        <v>15</v>
      </c>
      <c r="M6" s="153" t="s">
        <v>14</v>
      </c>
      <c r="N6" s="153" t="s">
        <v>16</v>
      </c>
      <c r="O6" s="154" t="s">
        <v>40</v>
      </c>
    </row>
    <row r="7" spans="1:15" x14ac:dyDescent="0.35">
      <c r="A7" s="142" t="s">
        <v>41</v>
      </c>
      <c r="B7" s="67"/>
      <c r="C7" s="125"/>
      <c r="D7" s="125"/>
      <c r="E7" s="125"/>
      <c r="F7" s="125"/>
      <c r="G7" s="125"/>
      <c r="H7" s="125"/>
      <c r="I7" s="125"/>
      <c r="J7" s="125"/>
      <c r="K7" s="125"/>
      <c r="L7" s="125"/>
      <c r="M7" s="125"/>
      <c r="N7" s="125"/>
      <c r="O7" s="84"/>
    </row>
    <row r="8" spans="1:15" x14ac:dyDescent="0.35">
      <c r="A8" s="188" t="s">
        <v>82</v>
      </c>
      <c r="B8" s="57"/>
      <c r="C8" s="57"/>
      <c r="D8" s="57"/>
      <c r="E8" s="57"/>
      <c r="F8" s="57"/>
      <c r="G8" s="57"/>
      <c r="H8" s="57"/>
      <c r="I8" s="57"/>
      <c r="J8" s="57"/>
      <c r="K8" s="57"/>
      <c r="L8" s="57"/>
      <c r="M8" s="57"/>
      <c r="N8" s="57"/>
      <c r="O8" s="86"/>
    </row>
    <row r="9" spans="1:15" x14ac:dyDescent="0.35">
      <c r="A9" s="188" t="s">
        <v>53</v>
      </c>
      <c r="B9" s="57"/>
      <c r="C9" s="57"/>
      <c r="D9" s="57"/>
      <c r="E9" s="57"/>
      <c r="F9" s="57"/>
      <c r="G9" s="57"/>
      <c r="H9" s="57"/>
      <c r="I9" s="57"/>
      <c r="J9" s="57"/>
      <c r="K9" s="57"/>
      <c r="L9" s="57"/>
      <c r="M9" s="57"/>
      <c r="N9" s="57"/>
      <c r="O9" s="86"/>
    </row>
    <row r="10" spans="1:15" x14ac:dyDescent="0.35">
      <c r="A10" s="143" t="s">
        <v>89</v>
      </c>
      <c r="B10" s="57"/>
      <c r="C10" s="57"/>
      <c r="D10" s="57"/>
      <c r="E10" s="57"/>
      <c r="F10" s="57"/>
      <c r="G10" s="57"/>
      <c r="H10" s="57"/>
      <c r="I10" s="57"/>
      <c r="J10" s="57"/>
      <c r="K10" s="57"/>
      <c r="L10" s="57"/>
      <c r="M10" s="57"/>
      <c r="N10" s="57"/>
      <c r="O10" s="86"/>
    </row>
    <row r="11" spans="1:15" x14ac:dyDescent="0.35">
      <c r="A11" s="143" t="s">
        <v>43</v>
      </c>
      <c r="B11" s="57"/>
      <c r="C11" s="57"/>
      <c r="D11" s="57"/>
      <c r="E11" s="57"/>
      <c r="F11" s="57"/>
      <c r="G11" s="57"/>
      <c r="H11" s="57"/>
      <c r="I11" s="57"/>
      <c r="J11" s="57"/>
      <c r="K11" s="57"/>
      <c r="L11" s="57"/>
      <c r="M11" s="57"/>
      <c r="N11" s="57"/>
      <c r="O11" s="86"/>
    </row>
    <row r="12" spans="1:15" x14ac:dyDescent="0.35">
      <c r="A12" s="143"/>
      <c r="B12" s="126"/>
      <c r="C12" s="126"/>
      <c r="D12" s="126"/>
      <c r="E12" s="126"/>
      <c r="F12" s="126"/>
      <c r="G12" s="126"/>
      <c r="H12" s="126"/>
      <c r="I12" s="126"/>
      <c r="J12" s="126"/>
      <c r="K12" s="126"/>
      <c r="L12" s="126"/>
      <c r="M12" s="126"/>
      <c r="N12" s="126"/>
      <c r="O12" s="189"/>
    </row>
    <row r="13" spans="1:15" x14ac:dyDescent="0.35">
      <c r="A13" s="143" t="str">
        <f>+"Debitorer "&amp;FIXED('Bilag og data'!E36,1)&amp;" mdr."</f>
        <v>Debitorer 1,5 mdr.</v>
      </c>
      <c r="B13" s="126"/>
      <c r="C13" s="57"/>
      <c r="D13" s="57"/>
      <c r="E13" s="57"/>
      <c r="F13" s="57"/>
      <c r="G13" s="57"/>
      <c r="H13" s="57"/>
      <c r="I13" s="57"/>
      <c r="J13" s="57"/>
      <c r="K13" s="57"/>
      <c r="L13" s="57"/>
      <c r="M13" s="57"/>
      <c r="N13" s="57"/>
      <c r="O13" s="189"/>
    </row>
    <row r="14" spans="1:15" x14ac:dyDescent="0.35">
      <c r="A14" s="143" t="s">
        <v>54</v>
      </c>
      <c r="B14" s="126"/>
      <c r="C14" s="57"/>
      <c r="D14" s="57"/>
      <c r="E14" s="57"/>
      <c r="F14" s="57"/>
      <c r="G14" s="57"/>
      <c r="H14" s="57"/>
      <c r="I14" s="57"/>
      <c r="J14" s="57"/>
      <c r="K14" s="57"/>
      <c r="L14" s="57"/>
      <c r="M14" s="57"/>
      <c r="N14" s="57"/>
      <c r="O14" s="189"/>
    </row>
    <row r="15" spans="1:15" x14ac:dyDescent="0.35">
      <c r="A15" s="143" t="s">
        <v>55</v>
      </c>
      <c r="B15" s="126"/>
      <c r="C15" s="57"/>
      <c r="D15" s="57"/>
      <c r="E15" s="57"/>
      <c r="F15" s="57"/>
      <c r="G15" s="57"/>
      <c r="H15" s="57"/>
      <c r="I15" s="57"/>
      <c r="J15" s="57"/>
      <c r="K15" s="57"/>
      <c r="L15" s="57"/>
      <c r="M15" s="57"/>
      <c r="N15" s="57"/>
      <c r="O15" s="189"/>
    </row>
    <row r="16" spans="1:15" x14ac:dyDescent="0.35">
      <c r="A16" s="143" t="str">
        <f>+"Kreditorer "&amp;FIXED('Bilag og data'!E39,1)&amp;" mdr."</f>
        <v>Kreditorer 2,0 mdr.</v>
      </c>
      <c r="B16" s="126"/>
      <c r="C16" s="57"/>
      <c r="D16" s="57"/>
      <c r="E16" s="57"/>
      <c r="F16" s="57"/>
      <c r="G16" s="57"/>
      <c r="H16" s="57"/>
      <c r="I16" s="57"/>
      <c r="J16" s="57"/>
      <c r="K16" s="57"/>
      <c r="L16" s="57"/>
      <c r="M16" s="57"/>
      <c r="N16" s="57"/>
      <c r="O16" s="189"/>
    </row>
    <row r="17" spans="1:15" x14ac:dyDescent="0.35">
      <c r="A17" s="143"/>
      <c r="B17" s="126"/>
      <c r="C17" s="57"/>
      <c r="D17" s="57"/>
      <c r="E17" s="57"/>
      <c r="F17" s="57"/>
      <c r="G17" s="57"/>
      <c r="H17" s="57"/>
      <c r="I17" s="57"/>
      <c r="J17" s="57"/>
      <c r="K17" s="57"/>
      <c r="L17" s="57"/>
      <c r="M17" s="57"/>
      <c r="N17" s="57"/>
      <c r="O17" s="189"/>
    </row>
    <row r="18" spans="1:15" x14ac:dyDescent="0.35">
      <c r="A18" s="143" t="s">
        <v>56</v>
      </c>
      <c r="B18" s="126"/>
      <c r="C18" s="57"/>
      <c r="D18" s="57"/>
      <c r="E18" s="57"/>
      <c r="F18" s="57"/>
      <c r="G18" s="57"/>
      <c r="H18" s="57"/>
      <c r="I18" s="57"/>
      <c r="J18" s="57"/>
      <c r="K18" s="57"/>
      <c r="L18" s="57"/>
      <c r="M18" s="57"/>
      <c r="N18" s="57"/>
      <c r="O18" s="189"/>
    </row>
    <row r="19" spans="1:15" x14ac:dyDescent="0.35">
      <c r="A19" s="143" t="s">
        <v>57</v>
      </c>
      <c r="B19" s="126"/>
      <c r="C19" s="57"/>
      <c r="D19" s="57"/>
      <c r="E19" s="57"/>
      <c r="F19" s="57"/>
      <c r="G19" s="57"/>
      <c r="H19" s="57"/>
      <c r="I19" s="57"/>
      <c r="J19" s="57"/>
      <c r="K19" s="57"/>
      <c r="L19" s="57"/>
      <c r="M19" s="57"/>
      <c r="N19" s="57"/>
      <c r="O19" s="189"/>
    </row>
    <row r="20" spans="1:15" ht="16" thickBot="1" x14ac:dyDescent="0.4">
      <c r="A20" s="150" t="s">
        <v>47</v>
      </c>
      <c r="B20" s="151"/>
      <c r="C20" s="167"/>
      <c r="D20" s="167"/>
      <c r="E20" s="167"/>
      <c r="F20" s="167"/>
      <c r="G20" s="167"/>
      <c r="H20" s="167"/>
      <c r="I20" s="167"/>
      <c r="J20" s="167"/>
      <c r="K20" s="167"/>
      <c r="L20" s="167"/>
      <c r="M20" s="167"/>
      <c r="N20" s="167"/>
      <c r="O20" s="192"/>
    </row>
    <row r="21" spans="1:15" x14ac:dyDescent="0.35">
      <c r="C21" s="6"/>
      <c r="D21" s="6"/>
      <c r="E21" s="6"/>
      <c r="F21" s="6"/>
      <c r="G21" s="6"/>
      <c r="H21" s="6"/>
      <c r="I21" s="6"/>
      <c r="J21" s="6"/>
      <c r="K21" s="6"/>
      <c r="L21" s="6"/>
      <c r="M21" s="6"/>
      <c r="N21" s="6"/>
    </row>
    <row r="22" spans="1:15" ht="15" customHeight="1" x14ac:dyDescent="0.35"/>
    <row r="23" spans="1:15" x14ac:dyDescent="0.35">
      <c r="A23" s="48" t="s">
        <v>117</v>
      </c>
    </row>
    <row r="24" spans="1:15" ht="16" thickBot="1" x14ac:dyDescent="0.4">
      <c r="A24" s="49" t="s">
        <v>78</v>
      </c>
      <c r="B24" s="22"/>
    </row>
    <row r="25" spans="1:15" x14ac:dyDescent="0.35">
      <c r="A25" s="120"/>
      <c r="B25" s="153" t="s">
        <v>27</v>
      </c>
      <c r="C25" s="106" t="s">
        <v>1</v>
      </c>
      <c r="D25" s="106" t="s">
        <v>2</v>
      </c>
      <c r="E25" s="106" t="s">
        <v>3</v>
      </c>
      <c r="F25" s="106" t="s">
        <v>6</v>
      </c>
      <c r="G25" s="106" t="s">
        <v>5</v>
      </c>
      <c r="H25" s="106" t="s">
        <v>7</v>
      </c>
      <c r="I25" s="106" t="s">
        <v>10</v>
      </c>
      <c r="J25" s="106" t="s">
        <v>11</v>
      </c>
      <c r="K25" s="106" t="s">
        <v>12</v>
      </c>
      <c r="L25" s="106" t="s">
        <v>15</v>
      </c>
      <c r="M25" s="106" t="s">
        <v>14</v>
      </c>
      <c r="N25" s="107" t="s">
        <v>16</v>
      </c>
    </row>
    <row r="26" spans="1:15" x14ac:dyDescent="0.35">
      <c r="A26" s="216" t="s">
        <v>58</v>
      </c>
      <c r="B26" s="158"/>
      <c r="C26" s="130"/>
      <c r="D26" s="205"/>
      <c r="E26" s="130"/>
      <c r="F26" s="130"/>
      <c r="G26" s="130"/>
      <c r="H26" s="130"/>
      <c r="I26" s="130"/>
      <c r="J26" s="130"/>
      <c r="K26" s="130"/>
      <c r="L26" s="130"/>
      <c r="M26" s="130"/>
      <c r="N26" s="141"/>
    </row>
    <row r="27" spans="1:15" x14ac:dyDescent="0.35">
      <c r="A27" s="217" t="s">
        <v>59</v>
      </c>
      <c r="B27" s="124"/>
      <c r="C27" s="130"/>
      <c r="D27" s="205"/>
      <c r="E27" s="130"/>
      <c r="F27" s="130"/>
      <c r="G27" s="130"/>
      <c r="H27" s="130"/>
      <c r="I27" s="130"/>
      <c r="J27" s="130"/>
      <c r="K27" s="130"/>
      <c r="L27" s="130"/>
      <c r="M27" s="130"/>
      <c r="N27" s="141"/>
    </row>
    <row r="28" spans="1:15" ht="15.75" customHeight="1" x14ac:dyDescent="0.35">
      <c r="A28" s="65" t="s">
        <v>76</v>
      </c>
      <c r="B28" s="125"/>
      <c r="C28" s="67"/>
      <c r="D28" s="67"/>
      <c r="E28" s="67"/>
      <c r="F28" s="67"/>
      <c r="G28" s="67"/>
      <c r="H28" s="67"/>
      <c r="I28" s="67"/>
      <c r="J28" s="67"/>
      <c r="K28" s="67"/>
      <c r="L28" s="67"/>
      <c r="M28" s="67"/>
      <c r="N28" s="68"/>
    </row>
    <row r="29" spans="1:15" ht="15.75" customHeight="1" x14ac:dyDescent="0.35">
      <c r="A29" s="64" t="s">
        <v>75</v>
      </c>
      <c r="B29" s="126"/>
      <c r="C29" s="57"/>
      <c r="D29" s="57"/>
      <c r="E29" s="57"/>
      <c r="F29" s="57"/>
      <c r="G29" s="57"/>
      <c r="H29" s="57"/>
      <c r="I29" s="57"/>
      <c r="J29" s="57"/>
      <c r="K29" s="57"/>
      <c r="L29" s="57"/>
      <c r="M29" s="57"/>
      <c r="N29" s="50"/>
    </row>
    <row r="30" spans="1:15" ht="15.75" customHeight="1" x14ac:dyDescent="0.35">
      <c r="A30" s="69" t="s">
        <v>77</v>
      </c>
      <c r="B30" s="127"/>
      <c r="C30" s="71"/>
      <c r="D30" s="71"/>
      <c r="E30" s="71"/>
      <c r="F30" s="71"/>
      <c r="G30" s="71"/>
      <c r="H30" s="71"/>
      <c r="I30" s="71"/>
      <c r="J30" s="71"/>
      <c r="K30" s="71"/>
      <c r="L30" s="71"/>
      <c r="M30" s="71"/>
      <c r="N30" s="72"/>
    </row>
    <row r="31" spans="1:15" ht="31" x14ac:dyDescent="0.35">
      <c r="A31" s="218" t="s">
        <v>60</v>
      </c>
      <c r="B31" s="207"/>
      <c r="C31" s="206"/>
      <c r="D31" s="208"/>
      <c r="E31" s="209"/>
      <c r="F31" s="209"/>
      <c r="G31" s="209"/>
      <c r="H31" s="209"/>
      <c r="I31" s="209"/>
      <c r="J31" s="209"/>
      <c r="K31" s="209"/>
      <c r="L31" s="209"/>
      <c r="M31" s="209"/>
      <c r="N31" s="219"/>
    </row>
    <row r="32" spans="1:15" ht="15.75" customHeight="1" x14ac:dyDescent="0.35">
      <c r="A32" s="65"/>
      <c r="B32" s="43"/>
      <c r="C32" s="36"/>
      <c r="D32" s="36"/>
      <c r="E32" s="36"/>
      <c r="F32" s="36"/>
      <c r="G32" s="36"/>
      <c r="H32" s="36"/>
      <c r="I32" s="36"/>
      <c r="J32" s="36"/>
      <c r="K32" s="36"/>
      <c r="L32" s="36"/>
      <c r="M32" s="36"/>
      <c r="N32" s="68"/>
    </row>
    <row r="33" spans="1:14" x14ac:dyDescent="0.35">
      <c r="A33" s="149" t="s">
        <v>36</v>
      </c>
      <c r="B33" s="132"/>
      <c r="C33" s="38"/>
      <c r="D33" s="38"/>
      <c r="E33" s="38"/>
      <c r="F33" s="38"/>
      <c r="G33" s="38"/>
      <c r="H33" s="38"/>
      <c r="I33" s="38"/>
      <c r="J33" s="38"/>
      <c r="K33" s="38"/>
      <c r="L33" s="38"/>
      <c r="M33" s="38"/>
      <c r="N33" s="72"/>
    </row>
    <row r="34" spans="1:14" x14ac:dyDescent="0.35">
      <c r="A34" s="142" t="s">
        <v>61</v>
      </c>
      <c r="B34" s="125"/>
      <c r="C34" s="202"/>
      <c r="D34" s="67"/>
      <c r="E34" s="67"/>
      <c r="F34" s="67"/>
      <c r="G34" s="67"/>
      <c r="H34" s="67"/>
      <c r="I34" s="67"/>
      <c r="J34" s="67"/>
      <c r="K34" s="67"/>
      <c r="L34" s="67"/>
      <c r="M34" s="202"/>
      <c r="N34" s="84"/>
    </row>
    <row r="35" spans="1:14" x14ac:dyDescent="0.35">
      <c r="A35" s="144" t="s">
        <v>74</v>
      </c>
      <c r="B35" s="127"/>
      <c r="C35" s="204"/>
      <c r="D35" s="71"/>
      <c r="E35" s="71"/>
      <c r="F35" s="71"/>
      <c r="G35" s="71"/>
      <c r="H35" s="71"/>
      <c r="I35" s="71"/>
      <c r="J35" s="71"/>
      <c r="K35" s="71"/>
      <c r="L35" s="71"/>
      <c r="M35" s="204"/>
      <c r="N35" s="85"/>
    </row>
    <row r="36" spans="1:14" ht="14" customHeight="1" x14ac:dyDescent="0.35">
      <c r="A36" s="142" t="str">
        <f>+"Kredit på vare købt i "&amp;(A52)&amp;" måned"</f>
        <v>Kredit på vare købt i 1 måned</v>
      </c>
      <c r="B36" s="125"/>
      <c r="C36" s="202"/>
      <c r="D36" s="67"/>
      <c r="E36" s="57"/>
      <c r="F36" s="57"/>
      <c r="G36" s="57"/>
      <c r="H36" s="57"/>
      <c r="I36" s="57"/>
      <c r="J36" s="57"/>
      <c r="K36" s="57"/>
      <c r="L36" s="57"/>
      <c r="M36" s="203"/>
      <c r="N36" s="86"/>
    </row>
    <row r="37" spans="1:14" x14ac:dyDescent="0.35">
      <c r="A37" s="143" t="str">
        <f t="shared" ref="A37:A47" si="0">+"Kredit på vare købt i "&amp;(A53)&amp;" måned"</f>
        <v>Kredit på vare købt i 2 måned</v>
      </c>
      <c r="B37" s="126"/>
      <c r="C37" s="203"/>
      <c r="D37" s="57"/>
      <c r="E37" s="57"/>
      <c r="F37" s="57"/>
      <c r="G37" s="57"/>
      <c r="H37" s="57"/>
      <c r="I37" s="57"/>
      <c r="J37" s="57"/>
      <c r="K37" s="57"/>
      <c r="L37" s="57"/>
      <c r="M37" s="203"/>
      <c r="N37" s="86"/>
    </row>
    <row r="38" spans="1:14" ht="14" customHeight="1" x14ac:dyDescent="0.35">
      <c r="A38" s="143" t="str">
        <f t="shared" si="0"/>
        <v>Kredit på vare købt i 3 måned</v>
      </c>
      <c r="B38" s="126"/>
      <c r="C38" s="203"/>
      <c r="D38" s="57"/>
      <c r="E38" s="57"/>
      <c r="F38" s="57"/>
      <c r="G38" s="57"/>
      <c r="H38" s="57"/>
      <c r="I38" s="57"/>
      <c r="J38" s="57"/>
      <c r="K38" s="57"/>
      <c r="L38" s="57"/>
      <c r="M38" s="203"/>
      <c r="N38" s="86"/>
    </row>
    <row r="39" spans="1:14" x14ac:dyDescent="0.35">
      <c r="A39" s="143" t="str">
        <f t="shared" si="0"/>
        <v>Kredit på vare købt i 4 måned</v>
      </c>
      <c r="B39" s="126"/>
      <c r="C39" s="203"/>
      <c r="D39" s="57"/>
      <c r="E39" s="57"/>
      <c r="F39" s="57"/>
      <c r="G39" s="57"/>
      <c r="H39" s="57"/>
      <c r="I39" s="57"/>
      <c r="J39" s="57"/>
      <c r="K39" s="57"/>
      <c r="L39" s="57"/>
      <c r="M39" s="203"/>
      <c r="N39" s="86"/>
    </row>
    <row r="40" spans="1:14" x14ac:dyDescent="0.35">
      <c r="A40" s="143" t="str">
        <f t="shared" si="0"/>
        <v>Kredit på vare købt i 5 måned</v>
      </c>
      <c r="B40" s="126"/>
      <c r="C40" s="203"/>
      <c r="D40" s="57"/>
      <c r="E40" s="57"/>
      <c r="F40" s="57"/>
      <c r="G40" s="57"/>
      <c r="H40" s="57"/>
      <c r="I40" s="57"/>
      <c r="J40" s="57"/>
      <c r="K40" s="57"/>
      <c r="L40" s="57"/>
      <c r="M40" s="203"/>
      <c r="N40" s="86"/>
    </row>
    <row r="41" spans="1:14" x14ac:dyDescent="0.35">
      <c r="A41" s="143" t="str">
        <f t="shared" si="0"/>
        <v>Kredit på vare købt i 6 måned</v>
      </c>
      <c r="B41" s="126"/>
      <c r="C41" s="203"/>
      <c r="D41" s="57"/>
      <c r="E41" s="57"/>
      <c r="F41" s="57"/>
      <c r="G41" s="57"/>
      <c r="H41" s="57"/>
      <c r="I41" s="57"/>
      <c r="J41" s="57"/>
      <c r="K41" s="57"/>
      <c r="L41" s="57"/>
      <c r="M41" s="203"/>
      <c r="N41" s="86"/>
    </row>
    <row r="42" spans="1:14" x14ac:dyDescent="0.35">
      <c r="A42" s="143" t="str">
        <f t="shared" si="0"/>
        <v>Kredit på vare købt i 7 måned</v>
      </c>
      <c r="B42" s="126"/>
      <c r="C42" s="203"/>
      <c r="D42" s="57"/>
      <c r="E42" s="57"/>
      <c r="F42" s="57"/>
      <c r="G42" s="57"/>
      <c r="H42" s="57"/>
      <c r="I42" s="57"/>
      <c r="J42" s="57"/>
      <c r="K42" s="57"/>
      <c r="L42" s="57"/>
      <c r="M42" s="203"/>
      <c r="N42" s="86"/>
    </row>
    <row r="43" spans="1:14" x14ac:dyDescent="0.35">
      <c r="A43" s="143" t="str">
        <f t="shared" si="0"/>
        <v>Kredit på vare købt i 8 måned</v>
      </c>
      <c r="B43" s="126"/>
      <c r="C43" s="203"/>
      <c r="D43" s="57"/>
      <c r="E43" s="57"/>
      <c r="F43" s="57"/>
      <c r="G43" s="57"/>
      <c r="H43" s="57"/>
      <c r="I43" s="57"/>
      <c r="J43" s="57"/>
      <c r="K43" s="57"/>
      <c r="L43" s="57"/>
      <c r="M43" s="203"/>
      <c r="N43" s="86"/>
    </row>
    <row r="44" spans="1:14" x14ac:dyDescent="0.35">
      <c r="A44" s="143" t="str">
        <f t="shared" si="0"/>
        <v>Kredit på vare købt i 9 måned</v>
      </c>
      <c r="B44" s="126"/>
      <c r="C44" s="203"/>
      <c r="D44" s="57"/>
      <c r="E44" s="57"/>
      <c r="F44" s="57"/>
      <c r="G44" s="57"/>
      <c r="H44" s="57"/>
      <c r="I44" s="57"/>
      <c r="J44" s="57"/>
      <c r="K44" s="57"/>
      <c r="L44" s="57"/>
      <c r="M44" s="203"/>
      <c r="N44" s="86"/>
    </row>
    <row r="45" spans="1:14" x14ac:dyDescent="0.35">
      <c r="A45" s="143" t="str">
        <f t="shared" si="0"/>
        <v>Kredit på vare købt i 10 måned</v>
      </c>
      <c r="B45" s="126"/>
      <c r="C45" s="203"/>
      <c r="D45" s="57"/>
      <c r="E45" s="57"/>
      <c r="F45" s="57"/>
      <c r="G45" s="57"/>
      <c r="H45" s="57"/>
      <c r="I45" s="57"/>
      <c r="J45" s="57"/>
      <c r="K45" s="57"/>
      <c r="L45" s="57"/>
      <c r="M45" s="203"/>
      <c r="N45" s="86"/>
    </row>
    <row r="46" spans="1:14" x14ac:dyDescent="0.35">
      <c r="A46" s="143" t="str">
        <f t="shared" si="0"/>
        <v>Kredit på vare købt i 11 måned</v>
      </c>
      <c r="B46" s="126"/>
      <c r="C46" s="203"/>
      <c r="D46" s="57"/>
      <c r="E46" s="57"/>
      <c r="F46" s="57"/>
      <c r="G46" s="57"/>
      <c r="H46" s="57"/>
      <c r="I46" s="57"/>
      <c r="J46" s="57"/>
      <c r="K46" s="57"/>
      <c r="L46" s="57"/>
      <c r="M46" s="203"/>
      <c r="N46" s="86"/>
    </row>
    <row r="47" spans="1:14" x14ac:dyDescent="0.35">
      <c r="A47" s="144" t="str">
        <f t="shared" si="0"/>
        <v>Kredit på vare købt i 12 måned</v>
      </c>
      <c r="B47" s="127"/>
      <c r="C47" s="204"/>
      <c r="D47" s="71"/>
      <c r="E47" s="71"/>
      <c r="F47" s="71"/>
      <c r="G47" s="71"/>
      <c r="H47" s="71"/>
      <c r="I47" s="71"/>
      <c r="J47" s="71"/>
      <c r="K47" s="71"/>
      <c r="L47" s="71"/>
      <c r="M47" s="204"/>
      <c r="N47" s="86"/>
    </row>
    <row r="48" spans="1:14" x14ac:dyDescent="0.35">
      <c r="A48" s="181" t="s">
        <v>62</v>
      </c>
      <c r="B48" s="158"/>
      <c r="C48" s="129"/>
      <c r="D48" s="129"/>
      <c r="E48" s="129"/>
      <c r="F48" s="129"/>
      <c r="G48" s="129"/>
      <c r="H48" s="129"/>
      <c r="I48" s="129"/>
      <c r="J48" s="129"/>
      <c r="K48" s="129"/>
      <c r="L48" s="129"/>
      <c r="M48" s="129"/>
      <c r="N48" s="137"/>
    </row>
    <row r="49" spans="1:14" x14ac:dyDescent="0.35">
      <c r="A49" s="64"/>
      <c r="C49" s="6"/>
      <c r="D49" s="6"/>
      <c r="E49" s="6"/>
      <c r="F49" s="6"/>
      <c r="G49" s="6"/>
      <c r="H49" s="6"/>
      <c r="I49" s="6"/>
      <c r="J49" s="6"/>
      <c r="K49" s="6"/>
      <c r="L49" s="6"/>
      <c r="M49" s="6"/>
      <c r="N49" s="50"/>
    </row>
    <row r="50" spans="1:14" ht="15" customHeight="1" x14ac:dyDescent="0.35">
      <c r="A50" s="82" t="s">
        <v>63</v>
      </c>
      <c r="B50" s="210"/>
      <c r="C50" s="129"/>
      <c r="D50" s="129"/>
      <c r="E50" s="129"/>
      <c r="F50" s="129"/>
      <c r="G50" s="129"/>
      <c r="H50" s="129"/>
      <c r="I50" s="129"/>
      <c r="J50" s="129"/>
      <c r="K50" s="129"/>
      <c r="L50" s="129"/>
      <c r="M50" s="129"/>
      <c r="N50" s="137"/>
    </row>
    <row r="51" spans="1:14" x14ac:dyDescent="0.35">
      <c r="A51" s="64"/>
      <c r="B51" s="163"/>
      <c r="C51" s="129">
        <v>1</v>
      </c>
      <c r="D51" s="129">
        <f t="shared" ref="D51:N51" si="1">C51+1</f>
        <v>2</v>
      </c>
      <c r="E51" s="129">
        <f t="shared" si="1"/>
        <v>3</v>
      </c>
      <c r="F51" s="129">
        <f t="shared" si="1"/>
        <v>4</v>
      </c>
      <c r="G51" s="129">
        <f t="shared" si="1"/>
        <v>5</v>
      </c>
      <c r="H51" s="129">
        <f t="shared" si="1"/>
        <v>6</v>
      </c>
      <c r="I51" s="129">
        <f t="shared" si="1"/>
        <v>7</v>
      </c>
      <c r="J51" s="129">
        <f t="shared" si="1"/>
        <v>8</v>
      </c>
      <c r="K51" s="129">
        <f t="shared" si="1"/>
        <v>9</v>
      </c>
      <c r="L51" s="129">
        <f t="shared" si="1"/>
        <v>10</v>
      </c>
      <c r="M51" s="129">
        <f t="shared" si="1"/>
        <v>11</v>
      </c>
      <c r="N51" s="137">
        <f t="shared" si="1"/>
        <v>12</v>
      </c>
    </row>
    <row r="52" spans="1:14" ht="15" customHeight="1" x14ac:dyDescent="0.35">
      <c r="A52" s="212">
        <v>1</v>
      </c>
      <c r="B52" s="164" t="s">
        <v>64</v>
      </c>
      <c r="C52" s="57"/>
      <c r="D52" s="57"/>
      <c r="E52" s="57"/>
      <c r="F52" s="57"/>
      <c r="G52" s="57"/>
      <c r="H52" s="57"/>
      <c r="I52" s="57"/>
      <c r="J52" s="57"/>
      <c r="K52" s="57"/>
      <c r="L52" s="67"/>
      <c r="M52" s="57"/>
      <c r="N52" s="86"/>
    </row>
    <row r="53" spans="1:14" x14ac:dyDescent="0.35">
      <c r="A53" s="213">
        <v>2</v>
      </c>
      <c r="B53" s="211" t="s">
        <v>64</v>
      </c>
      <c r="C53" s="57"/>
      <c r="D53" s="57"/>
      <c r="E53" s="57"/>
      <c r="F53" s="57"/>
      <c r="G53" s="57"/>
      <c r="H53" s="57"/>
      <c r="I53" s="57"/>
      <c r="J53" s="57"/>
      <c r="K53" s="57"/>
      <c r="L53" s="57"/>
      <c r="M53" s="57"/>
      <c r="N53" s="86"/>
    </row>
    <row r="54" spans="1:14" x14ac:dyDescent="0.35">
      <c r="A54" s="214">
        <v>3</v>
      </c>
      <c r="B54" s="163" t="s">
        <v>64</v>
      </c>
      <c r="C54" s="57"/>
      <c r="D54" s="57"/>
      <c r="E54" s="57"/>
      <c r="F54" s="57"/>
      <c r="G54" s="57"/>
      <c r="H54" s="57"/>
      <c r="I54" s="57"/>
      <c r="J54" s="57"/>
      <c r="K54" s="57"/>
      <c r="L54" s="57"/>
      <c r="M54" s="57"/>
      <c r="N54" s="86"/>
    </row>
    <row r="55" spans="1:14" x14ac:dyDescent="0.35">
      <c r="A55" s="214">
        <v>4</v>
      </c>
      <c r="B55" s="163" t="s">
        <v>64</v>
      </c>
      <c r="C55" s="57"/>
      <c r="D55" s="57"/>
      <c r="E55" s="57"/>
      <c r="F55" s="57"/>
      <c r="G55" s="57"/>
      <c r="H55" s="57"/>
      <c r="I55" s="57"/>
      <c r="J55" s="57"/>
      <c r="K55" s="57"/>
      <c r="L55" s="57"/>
      <c r="M55" s="57"/>
      <c r="N55" s="86"/>
    </row>
    <row r="56" spans="1:14" x14ac:dyDescent="0.35">
      <c r="A56" s="214">
        <v>5</v>
      </c>
      <c r="B56" s="163" t="s">
        <v>64</v>
      </c>
      <c r="C56" s="57"/>
      <c r="D56" s="57"/>
      <c r="E56" s="57"/>
      <c r="F56" s="57"/>
      <c r="G56" s="57"/>
      <c r="H56" s="57"/>
      <c r="I56" s="57"/>
      <c r="J56" s="57"/>
      <c r="K56" s="57"/>
      <c r="L56" s="57"/>
      <c r="M56" s="57"/>
      <c r="N56" s="86"/>
    </row>
    <row r="57" spans="1:14" x14ac:dyDescent="0.35">
      <c r="A57" s="214">
        <v>6</v>
      </c>
      <c r="B57" s="163" t="s">
        <v>64</v>
      </c>
      <c r="C57" s="57"/>
      <c r="D57" s="57"/>
      <c r="E57" s="57"/>
      <c r="F57" s="57"/>
      <c r="G57" s="57"/>
      <c r="H57" s="57"/>
      <c r="I57" s="57"/>
      <c r="J57" s="57"/>
      <c r="K57" s="57"/>
      <c r="L57" s="57"/>
      <c r="M57" s="57"/>
      <c r="N57" s="86"/>
    </row>
    <row r="58" spans="1:14" x14ac:dyDescent="0.35">
      <c r="A58" s="214">
        <v>7</v>
      </c>
      <c r="B58" s="163" t="s">
        <v>64</v>
      </c>
      <c r="C58" s="57"/>
      <c r="D58" s="57"/>
      <c r="E58" s="57"/>
      <c r="F58" s="57"/>
      <c r="G58" s="57"/>
      <c r="H58" s="57"/>
      <c r="I58" s="57"/>
      <c r="J58" s="57"/>
      <c r="K58" s="57"/>
      <c r="L58" s="57"/>
      <c r="M58" s="57"/>
      <c r="N58" s="86"/>
    </row>
    <row r="59" spans="1:14" x14ac:dyDescent="0.35">
      <c r="A59" s="214">
        <v>8</v>
      </c>
      <c r="B59" s="163" t="s">
        <v>64</v>
      </c>
      <c r="C59" s="57"/>
      <c r="D59" s="57"/>
      <c r="E59" s="57"/>
      <c r="F59" s="57"/>
      <c r="G59" s="57"/>
      <c r="H59" s="57"/>
      <c r="I59" s="57"/>
      <c r="J59" s="57"/>
      <c r="K59" s="57"/>
      <c r="L59" s="57"/>
      <c r="M59" s="57"/>
      <c r="N59" s="86"/>
    </row>
    <row r="60" spans="1:14" x14ac:dyDescent="0.35">
      <c r="A60" s="214">
        <v>9</v>
      </c>
      <c r="B60" s="163" t="s">
        <v>64</v>
      </c>
      <c r="C60" s="57"/>
      <c r="D60" s="57"/>
      <c r="E60" s="57"/>
      <c r="F60" s="57"/>
      <c r="G60" s="57"/>
      <c r="H60" s="57"/>
      <c r="I60" s="57"/>
      <c r="J60" s="57"/>
      <c r="K60" s="57"/>
      <c r="L60" s="57"/>
      <c r="M60" s="57"/>
      <c r="N60" s="86"/>
    </row>
    <row r="61" spans="1:14" x14ac:dyDescent="0.35">
      <c r="A61" s="214">
        <v>10</v>
      </c>
      <c r="B61" s="163" t="s">
        <v>64</v>
      </c>
      <c r="C61" s="57"/>
      <c r="D61" s="57"/>
      <c r="E61" s="57"/>
      <c r="F61" s="57"/>
      <c r="G61" s="57"/>
      <c r="H61" s="57"/>
      <c r="I61" s="57"/>
      <c r="J61" s="57"/>
      <c r="K61" s="57"/>
      <c r="L61" s="57"/>
      <c r="M61" s="57"/>
      <c r="N61" s="86"/>
    </row>
    <row r="62" spans="1:14" x14ac:dyDescent="0.35">
      <c r="A62" s="214">
        <v>11</v>
      </c>
      <c r="B62" s="163" t="s">
        <v>64</v>
      </c>
      <c r="C62" s="57"/>
      <c r="D62" s="57"/>
      <c r="E62" s="57"/>
      <c r="F62" s="57"/>
      <c r="G62" s="57"/>
      <c r="H62" s="57"/>
      <c r="I62" s="57"/>
      <c r="J62" s="57"/>
      <c r="K62" s="57"/>
      <c r="L62" s="57"/>
      <c r="M62" s="57"/>
      <c r="N62" s="86"/>
    </row>
    <row r="63" spans="1:14" ht="16" thickBot="1" x14ac:dyDescent="0.4">
      <c r="A63" s="215">
        <v>12</v>
      </c>
      <c r="B63" s="166" t="s">
        <v>64</v>
      </c>
      <c r="C63" s="167"/>
      <c r="D63" s="167"/>
      <c r="E63" s="167"/>
      <c r="F63" s="167"/>
      <c r="G63" s="167"/>
      <c r="H63" s="167"/>
      <c r="I63" s="167"/>
      <c r="J63" s="167"/>
      <c r="K63" s="167"/>
      <c r="L63" s="167"/>
      <c r="M63" s="167"/>
      <c r="N63" s="179"/>
    </row>
  </sheetData>
  <phoneticPr fontId="4" type="noConversion"/>
  <printOptions horizontalCentered="1" verticalCentered="1"/>
  <pageMargins left="0.39370078740157499" right="0.39370078740157499" top="0.39370078740157499" bottom="0.39370078740157499" header="0.51181102362204722" footer="0.51181102362204722"/>
  <pageSetup paperSize="9" orientation="landscape" blackAndWhite="1" horizontalDpi="300" verticalDpi="300" r:id="rId1"/>
  <headerFooter alignWithMargins="0">
    <oddHeader>&amp;C&amp;20A/S Bjerg og Dal</oddHeader>
    <oddFooter>&amp;CSide 8</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9"/>
  <dimension ref="A1:D54"/>
  <sheetViews>
    <sheetView showGridLines="0" zoomScale="75" zoomScaleNormal="75" workbookViewId="0">
      <selection activeCell="Q10" sqref="Q10"/>
    </sheetView>
  </sheetViews>
  <sheetFormatPr defaultColWidth="9.1796875" defaultRowHeight="13" x14ac:dyDescent="0.3"/>
  <cols>
    <col min="1" max="1" width="5.81640625" style="115" customWidth="1"/>
    <col min="2" max="11" width="9.1796875" style="115"/>
    <col min="12" max="12" width="6.453125" style="115" customWidth="1"/>
    <col min="13" max="16384" width="9.1796875" style="115"/>
  </cols>
  <sheetData>
    <row r="1" spans="1:4" ht="23.5" x14ac:dyDescent="0.55000000000000004">
      <c r="A1" s="29" t="s">
        <v>90</v>
      </c>
      <c r="B1" s="114"/>
    </row>
    <row r="2" spans="1:4" ht="21" x14ac:dyDescent="0.5">
      <c r="A2" s="30"/>
      <c r="B2" s="114"/>
    </row>
    <row r="3" spans="1:4" ht="21" x14ac:dyDescent="0.5">
      <c r="A3" s="118" t="s">
        <v>91</v>
      </c>
      <c r="B3" s="114"/>
    </row>
    <row r="5" spans="1:4" x14ac:dyDescent="0.3">
      <c r="B5" s="116" t="s">
        <v>65</v>
      </c>
    </row>
    <row r="10" spans="1:4" ht="15.5" x14ac:dyDescent="0.35">
      <c r="D10" s="117"/>
    </row>
    <row r="29" spans="2:2" x14ac:dyDescent="0.3">
      <c r="B29" s="116" t="s">
        <v>66</v>
      </c>
    </row>
    <row r="54" spans="2:2" x14ac:dyDescent="0.3">
      <c r="B54" s="116" t="s">
        <v>67</v>
      </c>
    </row>
  </sheetData>
  <phoneticPr fontId="4" type="noConversion"/>
  <pageMargins left="0.74803149606299213" right="0.74803149606299213" top="0.98425196850393704" bottom="0.98425196850393704" header="0.51181102362204722" footer="0.51181102362204722"/>
  <pageSetup paperSize="9" scale="141" fitToHeight="0" orientation="landscape" blackAndWhite="1" horizontalDpi="300" verticalDpi="300" r:id="rId1"/>
  <headerFooter alignWithMargins="0">
    <oddHeader>&amp;LHHK, Institut for RØR</oddHeader>
    <oddFooter>&amp;L&amp;F&amp;R&amp;D</oddFooter>
  </headerFooter>
  <rowBreaks count="2" manualBreakCount="2">
    <brk id="25" max="65535" man="1"/>
    <brk id="51" max="655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0">
    <pageSetUpPr fitToPage="1"/>
  </sheetPr>
  <dimension ref="A1:AB18"/>
  <sheetViews>
    <sheetView showGridLines="0" zoomScale="75" workbookViewId="0"/>
  </sheetViews>
  <sheetFormatPr defaultColWidth="9.1796875" defaultRowHeight="12.5" x14ac:dyDescent="0.25"/>
  <cols>
    <col min="1" max="16384" width="9.1796875" style="3"/>
  </cols>
  <sheetData>
    <row r="1" spans="1:28" ht="20" x14ac:dyDescent="0.4">
      <c r="A1" s="1" t="s">
        <v>0</v>
      </c>
    </row>
    <row r="3" spans="1:28" ht="13" x14ac:dyDescent="0.3">
      <c r="A3" s="2" t="s">
        <v>68</v>
      </c>
      <c r="O3" s="3">
        <v>0</v>
      </c>
      <c r="P3" s="3">
        <v>1</v>
      </c>
      <c r="Q3" s="3">
        <v>2</v>
      </c>
      <c r="R3" s="3">
        <v>3</v>
      </c>
      <c r="S3" s="3">
        <v>4</v>
      </c>
      <c r="T3" s="3">
        <v>5</v>
      </c>
      <c r="U3" s="3">
        <v>6</v>
      </c>
      <c r="V3" s="3">
        <v>7</v>
      </c>
      <c r="W3" s="3">
        <v>8</v>
      </c>
      <c r="X3" s="3">
        <v>9</v>
      </c>
      <c r="Y3" s="3">
        <v>10</v>
      </c>
      <c r="Z3" s="3">
        <v>11</v>
      </c>
      <c r="AA3" s="3">
        <v>12</v>
      </c>
    </row>
    <row r="4" spans="1:28" x14ac:dyDescent="0.25">
      <c r="A4"/>
      <c r="B4" s="4" t="str">
        <f>+'Løsn.opg 10.2.1 - 10.2.4'!B6</f>
        <v>Primo</v>
      </c>
      <c r="C4" s="4" t="str">
        <f>+'Løsn.opg 10.2.1 - 10.2.4'!C6</f>
        <v>Jan</v>
      </c>
      <c r="D4" s="4" t="str">
        <f>+'Løsn.opg 10.2.1 - 10.2.4'!D6</f>
        <v>Feb</v>
      </c>
      <c r="E4" s="4" t="str">
        <f>+'Løsn.opg 10.2.1 - 10.2.4'!E6</f>
        <v>Mar</v>
      </c>
      <c r="F4" s="4" t="str">
        <f>+'Løsn.opg 10.2.1 - 10.2.4'!G6</f>
        <v>Maj</v>
      </c>
      <c r="G4" s="4" t="e">
        <f>+'Løsn.opg 10.2.1 - 10.2.4'!#REF!</f>
        <v>#REF!</v>
      </c>
      <c r="H4" s="4" t="str">
        <f>+'Løsn.opg 10.2.1 - 10.2.4'!H6</f>
        <v>Juni</v>
      </c>
      <c r="I4" s="4" t="str">
        <f>+'Løsn.opg 10.2.1 - 10.2.4'!I6</f>
        <v>Juli</v>
      </c>
      <c r="J4" s="4" t="str">
        <f>+'Løsn.opg 10.2.1 - 10.2.4'!J6</f>
        <v>Aug</v>
      </c>
      <c r="K4" s="4" t="str">
        <f>+'Løsn.opg 10.2.1 - 10.2.4'!K6</f>
        <v>Sep</v>
      </c>
      <c r="L4" s="4" t="str">
        <f>+'Løsn.opg 10.2.1 - 10.2.4'!L6</f>
        <v>Okt</v>
      </c>
      <c r="M4" s="4" t="str">
        <f>+'Løsn.opg 10.2.1 - 10.2.4'!M6</f>
        <v>Nov</v>
      </c>
      <c r="N4" s="4" t="str">
        <f>+'Løsn.opg 10.2.1 - 10.2.4'!N6</f>
        <v>Dec</v>
      </c>
      <c r="O4" s="3">
        <v>-9800</v>
      </c>
      <c r="P4" s="3">
        <v>-11687</v>
      </c>
      <c r="Q4" s="3">
        <v>-16120</v>
      </c>
      <c r="R4" s="3">
        <v>-21881</v>
      </c>
      <c r="S4" s="3">
        <v>-25165</v>
      </c>
      <c r="T4" s="3">
        <v>-25721</v>
      </c>
      <c r="U4" s="3">
        <v>-22657</v>
      </c>
      <c r="V4" s="3">
        <v>-16811</v>
      </c>
      <c r="W4" s="3">
        <v>-12623</v>
      </c>
      <c r="X4" s="3">
        <v>-10244</v>
      </c>
      <c r="Y4" s="3">
        <v>-7835</v>
      </c>
      <c r="Z4" s="3">
        <v>-6896</v>
      </c>
      <c r="AA4" s="3">
        <v>-7760</v>
      </c>
      <c r="AB4"/>
    </row>
    <row r="5" spans="1:28" x14ac:dyDescent="0.25">
      <c r="A5" t="s">
        <v>69</v>
      </c>
      <c r="B5" s="3">
        <f>+'Løsn.opg 10.2.1 - 10.2.4'!B21</f>
        <v>0</v>
      </c>
      <c r="C5" s="3">
        <f>+'Løsn.opg 10.2.1 - 10.2.4'!C21</f>
        <v>0</v>
      </c>
      <c r="D5" s="3">
        <f>+'Løsn.opg 10.2.1 - 10.2.4'!D21</f>
        <v>0</v>
      </c>
      <c r="E5" s="3">
        <f>+'Løsn.opg 10.2.1 - 10.2.4'!E21</f>
        <v>0</v>
      </c>
      <c r="F5" s="3">
        <f>+'Løsn.opg 10.2.1 - 10.2.4'!F21</f>
        <v>0</v>
      </c>
      <c r="G5" s="3">
        <f>+'Løsn.opg 10.2.1 - 10.2.4'!G21</f>
        <v>0</v>
      </c>
      <c r="H5" s="3">
        <f>+'Løsn.opg 10.2.1 - 10.2.4'!H21</f>
        <v>0</v>
      </c>
      <c r="I5" s="3">
        <f>+'Løsn.opg 10.2.1 - 10.2.4'!I21</f>
        <v>0</v>
      </c>
      <c r="J5" s="3">
        <f>+'Løsn.opg 10.2.1 - 10.2.4'!J21</f>
        <v>0</v>
      </c>
      <c r="K5" s="3">
        <f>+'Løsn.opg 10.2.1 - 10.2.4'!K21</f>
        <v>0</v>
      </c>
      <c r="L5" s="3">
        <f>+'Løsn.opg 10.2.1 - 10.2.4'!L21</f>
        <v>0</v>
      </c>
      <c r="M5" s="3">
        <f>+'Løsn.opg 10.2.1 - 10.2.4'!M21</f>
        <v>0</v>
      </c>
      <c r="N5" s="3">
        <f>+'Løsn.opg 10.2.1 - 10.2.4'!N21</f>
        <v>0</v>
      </c>
      <c r="O5" s="3">
        <v>0</v>
      </c>
      <c r="P5" s="3">
        <v>3</v>
      </c>
      <c r="Q5" s="3">
        <v>6</v>
      </c>
      <c r="R5" s="3">
        <v>9</v>
      </c>
      <c r="S5" s="3">
        <v>12</v>
      </c>
    </row>
    <row r="6" spans="1:28" x14ac:dyDescent="0.25">
      <c r="A6" t="s">
        <v>70</v>
      </c>
      <c r="B6" s="3">
        <f>+'Løsn.opg 10.2.1 - 10.2.4'!B41</f>
        <v>0</v>
      </c>
      <c r="E6" s="3">
        <f>+'Løsn.opg 10.2.1 - 10.2.4'!F41</f>
        <v>0</v>
      </c>
      <c r="H6" s="3">
        <f>+'Løsn.opg 10.2.1 - 10.2.4'!G41</f>
        <v>0</v>
      </c>
      <c r="K6" s="3">
        <f>+'Løsn.opg 10.2.1 - 10.2.4'!H41</f>
        <v>0</v>
      </c>
      <c r="N6" s="3">
        <f>+'Løsn.opg 10.2.1 - 10.2.4'!I41</f>
        <v>0</v>
      </c>
      <c r="O6" s="3">
        <f>+B6</f>
        <v>0</v>
      </c>
      <c r="P6">
        <f>+E6</f>
        <v>0</v>
      </c>
      <c r="Q6" s="3">
        <f>+H6</f>
        <v>0</v>
      </c>
      <c r="R6" s="3">
        <f>+K6</f>
        <v>0</v>
      </c>
      <c r="S6" s="3">
        <f>+N6</f>
        <v>0</v>
      </c>
    </row>
    <row r="8" spans="1:28" ht="13" x14ac:dyDescent="0.3">
      <c r="A8" s="2" t="s">
        <v>71</v>
      </c>
    </row>
    <row r="9" spans="1:28" x14ac:dyDescent="0.25">
      <c r="B9" s="5" t="str">
        <f>+B4</f>
        <v>Primo</v>
      </c>
      <c r="C9" s="5" t="str">
        <f t="shared" ref="C9:N9" si="0">+C4</f>
        <v>Jan</v>
      </c>
      <c r="D9" s="5" t="str">
        <f t="shared" si="0"/>
        <v>Feb</v>
      </c>
      <c r="E9" s="5" t="str">
        <f t="shared" si="0"/>
        <v>Mar</v>
      </c>
      <c r="F9" s="5" t="str">
        <f t="shared" si="0"/>
        <v>Maj</v>
      </c>
      <c r="G9" s="5" t="e">
        <f t="shared" si="0"/>
        <v>#REF!</v>
      </c>
      <c r="H9" s="5" t="str">
        <f t="shared" si="0"/>
        <v>Juni</v>
      </c>
      <c r="I9" s="5" t="str">
        <f t="shared" si="0"/>
        <v>Juli</v>
      </c>
      <c r="J9" s="5" t="str">
        <f t="shared" si="0"/>
        <v>Aug</v>
      </c>
      <c r="K9" s="5" t="str">
        <f t="shared" si="0"/>
        <v>Sep</v>
      </c>
      <c r="L9" s="5" t="str">
        <f t="shared" si="0"/>
        <v>Okt</v>
      </c>
      <c r="M9" s="5" t="str">
        <f t="shared" si="0"/>
        <v>Nov</v>
      </c>
      <c r="N9" s="5" t="str">
        <f t="shared" si="0"/>
        <v>Dec</v>
      </c>
    </row>
    <row r="10" spans="1:28" x14ac:dyDescent="0.25">
      <c r="A10" s="3" t="str">
        <f>+A5</f>
        <v>Måned</v>
      </c>
      <c r="B10" s="3">
        <f>+'Løsn. opg 10.2.6 - 10.2.10'!B22</f>
        <v>0</v>
      </c>
      <c r="C10" s="3">
        <f>+'Løsn. opg 10.2.6 - 10.2.10'!C22</f>
        <v>0</v>
      </c>
      <c r="D10" s="3">
        <f>+'Løsn. opg 10.2.6 - 10.2.10'!D22</f>
        <v>0</v>
      </c>
      <c r="E10" s="3">
        <f>+'Løsn. opg 10.2.6 - 10.2.10'!E22</f>
        <v>0</v>
      </c>
      <c r="F10" s="3">
        <f>+'Løsn. opg 10.2.6 - 10.2.10'!F22</f>
        <v>0</v>
      </c>
      <c r="G10" s="3">
        <f>+'Løsn. opg 10.2.6 - 10.2.10'!G22</f>
        <v>0</v>
      </c>
      <c r="H10" s="3">
        <f>+'Løsn. opg 10.2.6 - 10.2.10'!H22</f>
        <v>0</v>
      </c>
      <c r="I10" s="3">
        <f>+'Løsn. opg 10.2.6 - 10.2.10'!I22</f>
        <v>0</v>
      </c>
      <c r="J10" s="3">
        <f>+'Løsn. opg 10.2.6 - 10.2.10'!J22</f>
        <v>0</v>
      </c>
      <c r="K10" s="3">
        <f>+'Løsn. opg 10.2.6 - 10.2.10'!K22</f>
        <v>0</v>
      </c>
      <c r="L10" s="3">
        <f>+'Løsn. opg 10.2.6 - 10.2.10'!L22</f>
        <v>0</v>
      </c>
      <c r="M10" s="3">
        <f>+'Løsn. opg 10.2.6 - 10.2.10'!M22</f>
        <v>0</v>
      </c>
      <c r="N10" s="3">
        <f>+'Løsn. opg 10.2.6 - 10.2.10'!N22</f>
        <v>0</v>
      </c>
    </row>
    <row r="11" spans="1:28" x14ac:dyDescent="0.25">
      <c r="A11" s="3" t="str">
        <f>+A6</f>
        <v>Kvartal</v>
      </c>
      <c r="B11" s="3">
        <f>+'Løsn. opg 10.2.6 - 10.2.10'!B49</f>
        <v>0</v>
      </c>
      <c r="E11" s="3">
        <f>+'Løsn. opg 10.2.6 - 10.2.10'!F49</f>
        <v>0</v>
      </c>
      <c r="H11" s="3">
        <f>+'Løsn. opg 10.2.6 - 10.2.10'!G49</f>
        <v>0</v>
      </c>
      <c r="K11" s="3">
        <f>+'Løsn. opg 10.2.6 - 10.2.10'!H49</f>
        <v>0</v>
      </c>
      <c r="N11" s="3">
        <f>+'Løsn. opg 10.2.6 - 10.2.10'!I49</f>
        <v>0</v>
      </c>
    </row>
    <row r="14" spans="1:28" ht="13" x14ac:dyDescent="0.3">
      <c r="A14" s="2" t="s">
        <v>72</v>
      </c>
    </row>
    <row r="15" spans="1:28" ht="13" x14ac:dyDescent="0.3">
      <c r="A15" s="2"/>
      <c r="B15" s="5" t="str">
        <f>+B9</f>
        <v>Primo</v>
      </c>
      <c r="C15" s="5" t="str">
        <f t="shared" ref="C15:N15" si="1">+C9</f>
        <v>Jan</v>
      </c>
      <c r="D15" s="5" t="str">
        <f t="shared" si="1"/>
        <v>Feb</v>
      </c>
      <c r="E15" s="5" t="str">
        <f t="shared" si="1"/>
        <v>Mar</v>
      </c>
      <c r="F15" s="5" t="str">
        <f t="shared" si="1"/>
        <v>Maj</v>
      </c>
      <c r="G15" s="5" t="e">
        <f t="shared" si="1"/>
        <v>#REF!</v>
      </c>
      <c r="H15" s="5" t="str">
        <f t="shared" si="1"/>
        <v>Juni</v>
      </c>
      <c r="I15" s="5" t="str">
        <f t="shared" si="1"/>
        <v>Juli</v>
      </c>
      <c r="J15" s="5" t="str">
        <f t="shared" si="1"/>
        <v>Aug</v>
      </c>
      <c r="K15" s="5" t="str">
        <f t="shared" si="1"/>
        <v>Sep</v>
      </c>
      <c r="L15" s="5" t="str">
        <f t="shared" si="1"/>
        <v>Okt</v>
      </c>
      <c r="M15" s="5" t="str">
        <f t="shared" si="1"/>
        <v>Nov</v>
      </c>
      <c r="N15" s="5" t="str">
        <f t="shared" si="1"/>
        <v>Dec</v>
      </c>
    </row>
    <row r="16" spans="1:28" x14ac:dyDescent="0.25">
      <c r="A16" s="3" t="str">
        <f>+A10</f>
        <v>Måned</v>
      </c>
      <c r="B16" s="3" t="e">
        <f>+'Løsn. opg. 10.2.11 - 10.2.12'!#REF!</f>
        <v>#REF!</v>
      </c>
      <c r="C16" s="3" t="e">
        <f>+'Løsn. opg. 10.2.11 - 10.2.12'!#REF!</f>
        <v>#REF!</v>
      </c>
      <c r="D16" s="3" t="e">
        <f>+'Løsn. opg. 10.2.11 - 10.2.12'!#REF!</f>
        <v>#REF!</v>
      </c>
      <c r="E16" s="3" t="e">
        <f>+'Løsn. opg. 10.2.11 - 10.2.12'!#REF!</f>
        <v>#REF!</v>
      </c>
      <c r="F16" s="3" t="e">
        <f>+'Løsn. opg. 10.2.11 - 10.2.12'!#REF!</f>
        <v>#REF!</v>
      </c>
      <c r="G16" s="3" t="e">
        <f>+'Løsn. opg. 10.2.11 - 10.2.12'!#REF!</f>
        <v>#REF!</v>
      </c>
      <c r="H16" s="3" t="e">
        <f>+'Løsn. opg. 10.2.11 - 10.2.12'!#REF!</f>
        <v>#REF!</v>
      </c>
      <c r="I16" s="3" t="e">
        <f>+'Løsn. opg. 10.2.11 - 10.2.12'!#REF!</f>
        <v>#REF!</v>
      </c>
      <c r="J16" s="3" t="e">
        <f>+'Løsn. opg. 10.2.11 - 10.2.12'!#REF!</f>
        <v>#REF!</v>
      </c>
      <c r="K16" s="3" t="e">
        <f>+'Løsn. opg. 10.2.11 - 10.2.12'!#REF!</f>
        <v>#REF!</v>
      </c>
      <c r="L16" s="3" t="e">
        <f>+'Løsn. opg. 10.2.11 - 10.2.12'!#REF!</f>
        <v>#REF!</v>
      </c>
      <c r="M16" s="3" t="e">
        <f>+'Løsn. opg. 10.2.11 - 10.2.12'!#REF!</f>
        <v>#REF!</v>
      </c>
      <c r="N16" s="3" t="e">
        <f>+'Løsn. opg. 10.2.11 - 10.2.12'!#REF!</f>
        <v>#REF!</v>
      </c>
    </row>
    <row r="17" spans="1:14" x14ac:dyDescent="0.25">
      <c r="A17" s="3" t="s">
        <v>73</v>
      </c>
      <c r="B17" s="3" t="e">
        <f>+'Løsn. opg. 10.2.11 - 10.2.12'!#REF!</f>
        <v>#REF!</v>
      </c>
      <c r="E17" s="3">
        <f>+'Løsn. opg. 10.2.11 - 10.2.12'!B31</f>
        <v>0</v>
      </c>
      <c r="F17" s="3">
        <f>+'Løsn. opg. 10.2.11 - 10.2.12'!C31</f>
        <v>0</v>
      </c>
      <c r="G17" s="3">
        <f>+'Løsn. opg. 10.2.11 - 10.2.12'!D31</f>
        <v>0</v>
      </c>
      <c r="H17" s="3">
        <f>+'Løsn. opg. 10.2.11 - 10.2.12'!E31</f>
        <v>0</v>
      </c>
      <c r="K17" s="3">
        <f>+'Løsn. opg. 10.2.11 - 10.2.12'!F31</f>
        <v>0</v>
      </c>
      <c r="N17" s="3">
        <f>+'Løsn. opg. 10.2.11 - 10.2.12'!G31</f>
        <v>0</v>
      </c>
    </row>
    <row r="18" spans="1:14" x14ac:dyDescent="0.25">
      <c r="B18" s="5"/>
      <c r="C18" s="5"/>
      <c r="D18" s="5"/>
      <c r="E18" s="5"/>
      <c r="F18" s="5"/>
      <c r="G18" s="5"/>
      <c r="H18" s="5"/>
      <c r="I18" s="5"/>
      <c r="J18" s="5"/>
      <c r="K18" s="5"/>
      <c r="L18" s="5"/>
      <c r="M18" s="5"/>
      <c r="N18" s="5"/>
    </row>
  </sheetData>
  <phoneticPr fontId="4" type="noConversion"/>
  <pageMargins left="0.74803149606299213" right="0.74803149606299213" top="0.98425196850393704" bottom="0.98425196850393704" header="0.51181102362204722" footer="0.51181102362204722"/>
  <pageSetup paperSize="9" orientation="portrait" blackAndWhite="1" horizontalDpi="300" verticalDpi="300" r:id="rId1"/>
  <headerFooter alignWithMargins="0">
    <oddHeader>&amp;LSøren Amstrup&amp;C&amp;A&amp;R&amp;D</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6</vt:i4>
      </vt:variant>
    </vt:vector>
  </HeadingPairs>
  <TitlesOfParts>
    <vt:vector size="13" baseType="lpstr">
      <vt:lpstr>Bilag og data</vt:lpstr>
      <vt:lpstr>Løsn.opg 10.2.1 - 10.2.4</vt:lpstr>
      <vt:lpstr>Løsn. opg 10.2.6 - 10.2.10</vt:lpstr>
      <vt:lpstr>Løsn. opg. 10.2.11 - 10.2.12</vt:lpstr>
      <vt:lpstr>Løsn. opg 10.2.13 - 10.2.14</vt:lpstr>
      <vt:lpstr>Grafer</vt:lpstr>
      <vt:lpstr>Grafdata</vt:lpstr>
      <vt:lpstr>'Bilag og data'!Udskriftsområde</vt:lpstr>
      <vt:lpstr>Grafdata!Udskriftsområde</vt:lpstr>
      <vt:lpstr>'Løsn. opg 10.2.13 - 10.2.14'!Udskriftsområde</vt:lpstr>
      <vt:lpstr>'Løsn. opg 10.2.6 - 10.2.10'!Udskriftsområde</vt:lpstr>
      <vt:lpstr>'Løsn. opg. 10.2.11 - 10.2.12'!Udskriftsområde</vt:lpstr>
      <vt:lpstr>'Løsn.opg 10.2.1 - 10.2.4'!Udskriftsområde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Jytte Grambo Larsen</dc:creator>
  <cp:lastModifiedBy>Jeanette Willert</cp:lastModifiedBy>
  <cp:lastPrinted>2017-03-15T15:18:10Z</cp:lastPrinted>
  <dcterms:created xsi:type="dcterms:W3CDTF">1998-06-10T12:14:33Z</dcterms:created>
  <dcterms:modified xsi:type="dcterms:W3CDTF">2023-08-14T20:42:10Z</dcterms:modified>
</cp:coreProperties>
</file>